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Umer\Imran Folder\IMC Prematur Calculator\Premature Calcultor Monthly\FEB 2026 - Copy\"/>
    </mc:Choice>
  </mc:AlternateContent>
  <workbookProtection workbookAlgorithmName="SHA-512" workbookHashValue="9/PjKw8wqacujWKLf8IGIxQor8T9gtT13Iu3Hy6H7QsI9rRb37A7a4YUDErHfPoQN0heZfU/40IY/3GzPHtjUg==" workbookSaltValue="+khmt/zf+Hlw4Lk1Ks3mpg==" workbookSpinCount="100000" lockStructure="1"/>
  <bookViews>
    <workbookView xWindow="-120" yWindow="-120" windowWidth="20730" windowHeight="11040" activeTab="3"/>
  </bookViews>
  <sheets>
    <sheet name="Input" sheetId="1" r:id="rId1"/>
    <sheet name="Calculation sheet" sheetId="4" r:id="rId2"/>
    <sheet name="Application" sheetId="3" r:id="rId3"/>
    <sheet name="Rates" sheetId="2" r:id="rId4"/>
    <sheet name="Version ref" sheetId="5" state="hidden" r:id="rId5"/>
  </sheets>
  <externalReferences>
    <externalReference r:id="rId6"/>
  </externalReferences>
  <definedNames>
    <definedName name="certificates1">'[1]Input data'!$R$8:$R$29</definedName>
    <definedName name="dayy">#REF!</definedName>
    <definedName name="issued">[1]Working!$B$3</definedName>
    <definedName name="month1">#REF!</definedName>
    <definedName name="_xlnm.Print_Area" localSheetId="2">Application!$B$1:$I$100</definedName>
    <definedName name="Print2">Application!$B$1:$I$47</definedName>
    <definedName name="requested">[1]Working!$B$4</definedName>
    <definedName name="year1">#REF!</definedName>
    <definedName name="years_c" localSheetId="2">'[1]Input data'!$Q$8</definedName>
    <definedName name="years_c">Input!$Q$66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C13" i="1" s="1"/>
  <c r="C15" i="1" l="1"/>
  <c r="G4" i="1"/>
  <c r="L5" i="4" l="1"/>
  <c r="A4" i="4"/>
  <c r="E20" i="3"/>
  <c r="L4" i="4"/>
  <c r="J2" i="4" l="1"/>
  <c r="F2" i="4"/>
  <c r="A2" i="4"/>
  <c r="B4" i="3"/>
  <c r="I54" i="3" s="1"/>
  <c r="I1" i="3"/>
  <c r="B50" i="3" s="1"/>
  <c r="B70" i="3"/>
  <c r="E19" i="3"/>
  <c r="E17" i="3"/>
  <c r="B67" i="3" s="1"/>
  <c r="E16" i="3"/>
  <c r="B66" i="3" s="1"/>
  <c r="E15" i="3"/>
  <c r="B65" i="3" s="1"/>
  <c r="E14" i="3"/>
  <c r="B64" i="3" s="1"/>
  <c r="E13" i="3"/>
  <c r="E12" i="3"/>
  <c r="B62" i="3" s="1"/>
  <c r="A204" i="3"/>
  <c r="A203" i="3"/>
  <c r="A202" i="3"/>
  <c r="A201" i="3"/>
  <c r="A200" i="3"/>
  <c r="A199" i="3"/>
  <c r="A198" i="3"/>
  <c r="A197" i="3"/>
  <c r="A196" i="3"/>
  <c r="A195" i="3"/>
  <c r="A194" i="3"/>
  <c r="A193" i="3"/>
  <c r="A192" i="3"/>
  <c r="A191" i="3"/>
  <c r="A190" i="3"/>
  <c r="B63" i="3" l="1"/>
  <c r="S83" i="3" s="1"/>
  <c r="J41" i="3"/>
  <c r="J94" i="3" s="1"/>
  <c r="B69" i="3"/>
  <c r="E18" i="3" l="1"/>
  <c r="B68" i="3" s="1"/>
  <c r="C12" i="1"/>
  <c r="E4" i="1"/>
  <c r="E3" i="1"/>
  <c r="G5" i="1" l="1"/>
  <c r="C4" i="4" s="1"/>
  <c r="H4" i="1"/>
  <c r="G5" i="4"/>
  <c r="I32" i="3"/>
  <c r="B32" i="3"/>
  <c r="B7" i="4"/>
  <c r="H7" i="4" s="1"/>
  <c r="F4" i="1"/>
  <c r="F3" i="1"/>
  <c r="D7" i="4" l="1"/>
  <c r="M7" i="4"/>
  <c r="N7" i="4" s="1"/>
  <c r="B8" i="4"/>
  <c r="H8" i="4" s="1"/>
  <c r="G3" i="1"/>
  <c r="H3" i="1" s="1"/>
  <c r="B14" i="1"/>
  <c r="D8" i="4" l="1"/>
  <c r="M8" i="4"/>
  <c r="N8" i="4" s="1"/>
  <c r="C8" i="4"/>
  <c r="J8" i="4" s="1"/>
  <c r="B9" i="4"/>
  <c r="H9" i="4" s="1"/>
  <c r="C7" i="4"/>
  <c r="J7" i="4" s="1"/>
  <c r="F5" i="4"/>
  <c r="F8" i="4" l="1"/>
  <c r="F7" i="4"/>
  <c r="D9" i="4"/>
  <c r="I7" i="4"/>
  <c r="I8" i="4"/>
  <c r="K8" i="4" s="1"/>
  <c r="M9" i="4"/>
  <c r="N9" i="4" s="1"/>
  <c r="C9" i="4"/>
  <c r="B10" i="4"/>
  <c r="H10" i="4" s="1"/>
  <c r="E7" i="4"/>
  <c r="E8" i="4"/>
  <c r="J9" i="4" l="1"/>
  <c r="F9" i="4"/>
  <c r="D10" i="4"/>
  <c r="K7" i="4"/>
  <c r="G8" i="4"/>
  <c r="L8" i="4" s="1"/>
  <c r="G7" i="4"/>
  <c r="M10" i="4"/>
  <c r="N10" i="4" s="1"/>
  <c r="I9" i="4"/>
  <c r="E9" i="4"/>
  <c r="C10" i="4"/>
  <c r="B11" i="4"/>
  <c r="H11" i="4" s="1"/>
  <c r="F10" i="4" l="1"/>
  <c r="G9" i="4"/>
  <c r="K9" i="4"/>
  <c r="J10" i="4"/>
  <c r="L7" i="4"/>
  <c r="D11" i="4"/>
  <c r="I10" i="4"/>
  <c r="M11" i="4"/>
  <c r="N11" i="4" s="1"/>
  <c r="E10" i="4"/>
  <c r="C11" i="4"/>
  <c r="J11" i="4" s="1"/>
  <c r="B12" i="4"/>
  <c r="H12" i="4" s="1"/>
  <c r="K11" i="4" l="1"/>
  <c r="K10" i="4"/>
  <c r="F11" i="4"/>
  <c r="L9" i="4"/>
  <c r="D12" i="4"/>
  <c r="G10" i="4"/>
  <c r="I11" i="4"/>
  <c r="M12" i="4"/>
  <c r="N12" i="4" s="1"/>
  <c r="E11" i="4"/>
  <c r="B13" i="4"/>
  <c r="H13" i="4" s="1"/>
  <c r="C12" i="4"/>
  <c r="L10" i="4" l="1"/>
  <c r="G11" i="4"/>
  <c r="L11" i="4" s="1"/>
  <c r="F12" i="4"/>
  <c r="J12" i="4"/>
  <c r="D13" i="4"/>
  <c r="E12" i="4"/>
  <c r="M13" i="4"/>
  <c r="N13" i="4" s="1"/>
  <c r="I12" i="4"/>
  <c r="C13" i="4"/>
  <c r="B14" i="4"/>
  <c r="H14" i="4" s="1"/>
  <c r="G12" i="4" l="1"/>
  <c r="F13" i="4"/>
  <c r="J13" i="4"/>
  <c r="D14" i="4"/>
  <c r="K12" i="4"/>
  <c r="M14" i="4"/>
  <c r="N14" i="4" s="1"/>
  <c r="I13" i="4"/>
  <c r="C14" i="4"/>
  <c r="B15" i="4"/>
  <c r="H15" i="4" s="1"/>
  <c r="E13" i="4"/>
  <c r="L12" i="4" l="1"/>
  <c r="G13" i="4"/>
  <c r="K13" i="4"/>
  <c r="F14" i="4"/>
  <c r="J14" i="4"/>
  <c r="D15" i="4"/>
  <c r="E14" i="4"/>
  <c r="M15" i="4"/>
  <c r="N15" i="4" s="1"/>
  <c r="I14" i="4"/>
  <c r="B16" i="4"/>
  <c r="H16" i="4" s="1"/>
  <c r="C15" i="4"/>
  <c r="L13" i="4" l="1"/>
  <c r="G14" i="4"/>
  <c r="F15" i="4"/>
  <c r="J15" i="4"/>
  <c r="D16" i="4"/>
  <c r="K14" i="4"/>
  <c r="C16" i="4"/>
  <c r="M16" i="4"/>
  <c r="N16" i="4" s="1"/>
  <c r="B17" i="4"/>
  <c r="H17" i="4" s="1"/>
  <c r="I15" i="4"/>
  <c r="E15" i="4"/>
  <c r="F16" i="4" l="1"/>
  <c r="K15" i="4"/>
  <c r="L14" i="4"/>
  <c r="G15" i="4"/>
  <c r="J16" i="4"/>
  <c r="E16" i="4"/>
  <c r="D17" i="4"/>
  <c r="I16" i="4"/>
  <c r="M17" i="4"/>
  <c r="N17" i="4" s="1"/>
  <c r="C17" i="4"/>
  <c r="B18" i="4"/>
  <c r="H18" i="4" s="1"/>
  <c r="K16" i="4" l="1"/>
  <c r="G16" i="4"/>
  <c r="L15" i="4"/>
  <c r="F17" i="4"/>
  <c r="J17" i="4"/>
  <c r="D18" i="4"/>
  <c r="I17" i="4"/>
  <c r="M18" i="4"/>
  <c r="N18" i="4" s="1"/>
  <c r="B19" i="4"/>
  <c r="H19" i="4" s="1"/>
  <c r="C18" i="4"/>
  <c r="E17" i="4"/>
  <c r="L16" i="4" l="1"/>
  <c r="K17" i="4"/>
  <c r="J18" i="4"/>
  <c r="F18" i="4"/>
  <c r="D19" i="4"/>
  <c r="G17" i="4"/>
  <c r="E18" i="4"/>
  <c r="C19" i="4"/>
  <c r="M19" i="4"/>
  <c r="N19" i="4" s="1"/>
  <c r="I18" i="4"/>
  <c r="B20" i="4"/>
  <c r="H20" i="4" s="1"/>
  <c r="G18" i="4" l="1"/>
  <c r="L17" i="4"/>
  <c r="F19" i="4"/>
  <c r="J19" i="4"/>
  <c r="D20" i="4"/>
  <c r="E19" i="4"/>
  <c r="I19" i="4"/>
  <c r="K18" i="4"/>
  <c r="M20" i="4"/>
  <c r="N20" i="4" s="1"/>
  <c r="B21" i="4"/>
  <c r="H21" i="4" s="1"/>
  <c r="C20" i="4"/>
  <c r="L18" i="4" l="1"/>
  <c r="K19" i="4"/>
  <c r="G19" i="4"/>
  <c r="F20" i="4"/>
  <c r="J20" i="4"/>
  <c r="D21" i="4"/>
  <c r="I20" i="4"/>
  <c r="C21" i="4"/>
  <c r="M21" i="4"/>
  <c r="N21" i="4" s="1"/>
  <c r="B22" i="4"/>
  <c r="H22" i="4" s="1"/>
  <c r="E20" i="4"/>
  <c r="L19" i="4" l="1"/>
  <c r="K20" i="4"/>
  <c r="F21" i="4"/>
  <c r="J21" i="4"/>
  <c r="D22" i="4"/>
  <c r="I21" i="4"/>
  <c r="E21" i="4"/>
  <c r="G20" i="4"/>
  <c r="M22" i="4"/>
  <c r="N22" i="4" s="1"/>
  <c r="B23" i="4"/>
  <c r="H23" i="4" s="1"/>
  <c r="C22" i="4"/>
  <c r="L20" i="4" l="1"/>
  <c r="G21" i="4"/>
  <c r="K21" i="4"/>
  <c r="F22" i="4"/>
  <c r="J22" i="4"/>
  <c r="D23" i="4"/>
  <c r="I22" i="4"/>
  <c r="M23" i="4"/>
  <c r="N23" i="4" s="1"/>
  <c r="C23" i="4"/>
  <c r="B24" i="4"/>
  <c r="H24" i="4" s="1"/>
  <c r="E22" i="4"/>
  <c r="L21" i="4" l="1"/>
  <c r="K22" i="4"/>
  <c r="F23" i="4"/>
  <c r="J23" i="4"/>
  <c r="D24" i="4"/>
  <c r="G22" i="4"/>
  <c r="I23" i="4"/>
  <c r="M24" i="4"/>
  <c r="N24" i="4" s="1"/>
  <c r="E23" i="4"/>
  <c r="B25" i="4"/>
  <c r="H25" i="4" s="1"/>
  <c r="C24" i="4"/>
  <c r="K23" i="4" l="1"/>
  <c r="G23" i="4"/>
  <c r="L22" i="4"/>
  <c r="F24" i="4"/>
  <c r="J24" i="4"/>
  <c r="D25" i="4"/>
  <c r="M25" i="4"/>
  <c r="N25" i="4" s="1"/>
  <c r="I24" i="4"/>
  <c r="C25" i="4"/>
  <c r="E24" i="4"/>
  <c r="B26" i="4"/>
  <c r="H26" i="4" s="1"/>
  <c r="L23" i="4" l="1"/>
  <c r="G24" i="4"/>
  <c r="K24" i="4"/>
  <c r="J25" i="4"/>
  <c r="F25" i="4"/>
  <c r="D26" i="4"/>
  <c r="I25" i="4"/>
  <c r="B27" i="4"/>
  <c r="H27" i="4" s="1"/>
  <c r="M26" i="4"/>
  <c r="N26" i="4" s="1"/>
  <c r="C26" i="4"/>
  <c r="E25" i="4"/>
  <c r="K25" i="4" l="1"/>
  <c r="L24" i="4"/>
  <c r="J26" i="4"/>
  <c r="F26" i="4"/>
  <c r="D27" i="4"/>
  <c r="M27" i="4"/>
  <c r="N27" i="4" s="1"/>
  <c r="B28" i="4"/>
  <c r="H28" i="4" s="1"/>
  <c r="G25" i="4"/>
  <c r="C27" i="4"/>
  <c r="I26" i="4"/>
  <c r="E26" i="4"/>
  <c r="L25" i="4" l="1"/>
  <c r="K26" i="4"/>
  <c r="G26" i="4"/>
  <c r="F27" i="4"/>
  <c r="J27" i="4"/>
  <c r="D28" i="4"/>
  <c r="M28" i="4"/>
  <c r="N28" i="4" s="1"/>
  <c r="C28" i="4"/>
  <c r="B29" i="4"/>
  <c r="H29" i="4" s="1"/>
  <c r="I27" i="4"/>
  <c r="E27" i="4"/>
  <c r="L26" i="4" l="1"/>
  <c r="G27" i="4"/>
  <c r="K27" i="4"/>
  <c r="F28" i="4"/>
  <c r="J28" i="4"/>
  <c r="D29" i="4"/>
  <c r="M29" i="4"/>
  <c r="N29" i="4" s="1"/>
  <c r="C29" i="4"/>
  <c r="B30" i="4"/>
  <c r="H30" i="4" s="1"/>
  <c r="I28" i="4"/>
  <c r="E28" i="4"/>
  <c r="G28" i="4" l="1"/>
  <c r="L27" i="4"/>
  <c r="K28" i="4"/>
  <c r="F29" i="4"/>
  <c r="J29" i="4"/>
  <c r="D30" i="4"/>
  <c r="M30" i="4"/>
  <c r="N30" i="4" s="1"/>
  <c r="E29" i="4"/>
  <c r="C30" i="4"/>
  <c r="I29" i="4"/>
  <c r="B31" i="4"/>
  <c r="H31" i="4" s="1"/>
  <c r="L28" i="4" l="1"/>
  <c r="K29" i="4"/>
  <c r="G29" i="4"/>
  <c r="F30" i="4"/>
  <c r="J30" i="4"/>
  <c r="I30" i="4"/>
  <c r="D31" i="4"/>
  <c r="E30" i="4"/>
  <c r="M31" i="4"/>
  <c r="N31" i="4" s="1"/>
  <c r="C31" i="4"/>
  <c r="B32" i="4"/>
  <c r="H32" i="4" s="1"/>
  <c r="L29" i="4" l="1"/>
  <c r="K30" i="4"/>
  <c r="G30" i="4"/>
  <c r="F31" i="4"/>
  <c r="J31" i="4"/>
  <c r="D32" i="4"/>
  <c r="M32" i="4"/>
  <c r="N32" i="4" s="1"/>
  <c r="I31" i="4"/>
  <c r="E31" i="4"/>
  <c r="C32" i="4"/>
  <c r="B33" i="4"/>
  <c r="H33" i="4" s="1"/>
  <c r="K31" i="4" l="1"/>
  <c r="L30" i="4"/>
  <c r="G31" i="4"/>
  <c r="F32" i="4"/>
  <c r="J32" i="4"/>
  <c r="D33" i="4"/>
  <c r="M33" i="4"/>
  <c r="N33" i="4" s="1"/>
  <c r="I32" i="4"/>
  <c r="B34" i="4"/>
  <c r="H34" i="4" s="1"/>
  <c r="E32" i="4"/>
  <c r="C33" i="4"/>
  <c r="K32" i="4" l="1"/>
  <c r="L31" i="4"/>
  <c r="G32" i="4"/>
  <c r="J33" i="4"/>
  <c r="F33" i="4"/>
  <c r="D34" i="4"/>
  <c r="M34" i="4"/>
  <c r="N34" i="4" s="1"/>
  <c r="I33" i="4"/>
  <c r="C34" i="4"/>
  <c r="B35" i="4"/>
  <c r="H35" i="4" s="1"/>
  <c r="E33" i="4"/>
  <c r="L32" i="4" l="1"/>
  <c r="G33" i="4"/>
  <c r="K33" i="4"/>
  <c r="F34" i="4"/>
  <c r="J34" i="4"/>
  <c r="D35" i="4"/>
  <c r="M35" i="4"/>
  <c r="N35" i="4" s="1"/>
  <c r="I34" i="4"/>
  <c r="E34" i="4"/>
  <c r="C35" i="4"/>
  <c r="B36" i="4"/>
  <c r="H36" i="4" s="1"/>
  <c r="L33" i="4" l="1"/>
  <c r="G34" i="4"/>
  <c r="K34" i="4"/>
  <c r="F35" i="4"/>
  <c r="J35" i="4"/>
  <c r="D36" i="4"/>
  <c r="M36" i="4"/>
  <c r="N36" i="4" s="1"/>
  <c r="I35" i="4"/>
  <c r="B37" i="4"/>
  <c r="H37" i="4" s="1"/>
  <c r="C36" i="4"/>
  <c r="E35" i="4"/>
  <c r="G35" i="4" l="1"/>
  <c r="K35" i="4"/>
  <c r="L34" i="4"/>
  <c r="F36" i="4"/>
  <c r="J36" i="4"/>
  <c r="D37" i="4"/>
  <c r="M37" i="4"/>
  <c r="N37" i="4" s="1"/>
  <c r="C37" i="4"/>
  <c r="B38" i="4"/>
  <c r="H38" i="4" s="1"/>
  <c r="I36" i="4"/>
  <c r="E36" i="4"/>
  <c r="L35" i="4" l="1"/>
  <c r="F37" i="4"/>
  <c r="G36" i="4"/>
  <c r="J37" i="4"/>
  <c r="K36" i="4"/>
  <c r="D38" i="4"/>
  <c r="C38" i="4"/>
  <c r="E37" i="4"/>
  <c r="M38" i="4"/>
  <c r="N38" i="4" s="1"/>
  <c r="B39" i="4"/>
  <c r="H39" i="4" s="1"/>
  <c r="I37" i="4"/>
  <c r="K37" i="4" l="1"/>
  <c r="G37" i="4"/>
  <c r="L36" i="4"/>
  <c r="F38" i="4"/>
  <c r="J38" i="4"/>
  <c r="E38" i="4"/>
  <c r="D39" i="4"/>
  <c r="I38" i="4"/>
  <c r="M39" i="4"/>
  <c r="N39" i="4" s="1"/>
  <c r="C39" i="4"/>
  <c r="B40" i="4"/>
  <c r="H40" i="4" s="1"/>
  <c r="L37" i="4" l="1"/>
  <c r="G38" i="4"/>
  <c r="F39" i="4"/>
  <c r="K38" i="4"/>
  <c r="J39" i="4"/>
  <c r="D40" i="4"/>
  <c r="E39" i="4"/>
  <c r="B41" i="4"/>
  <c r="C40" i="4"/>
  <c r="I39" i="4"/>
  <c r="M40" i="4"/>
  <c r="N40" i="4" s="1"/>
  <c r="B42" i="4" l="1"/>
  <c r="H42" i="4" s="1"/>
  <c r="H41" i="4"/>
  <c r="G39" i="4"/>
  <c r="L38" i="4"/>
  <c r="K39" i="4"/>
  <c r="F40" i="4"/>
  <c r="J40" i="4"/>
  <c r="E40" i="4"/>
  <c r="I40" i="4"/>
  <c r="D41" i="4"/>
  <c r="M41" i="4"/>
  <c r="N41" i="4" s="1"/>
  <c r="C41" i="4"/>
  <c r="B43" i="4" l="1"/>
  <c r="H43" i="4" s="1"/>
  <c r="C42" i="4"/>
  <c r="M42" i="4"/>
  <c r="N42" i="4" s="1"/>
  <c r="D42" i="4"/>
  <c r="F42" i="4" s="1"/>
  <c r="L39" i="4"/>
  <c r="K40" i="4"/>
  <c r="G40" i="4"/>
  <c r="J41" i="4"/>
  <c r="F41" i="4"/>
  <c r="J42" i="4"/>
  <c r="I41" i="4"/>
  <c r="E41" i="4"/>
  <c r="I42" i="4"/>
  <c r="M43" i="4" l="1"/>
  <c r="N43" i="4" s="1"/>
  <c r="E42" i="4"/>
  <c r="D43" i="4"/>
  <c r="C43" i="4"/>
  <c r="I43" i="4" s="1"/>
  <c r="B44" i="4"/>
  <c r="H44" i="4" s="1"/>
  <c r="K42" i="4"/>
  <c r="L40" i="4"/>
  <c r="G41" i="4"/>
  <c r="K41" i="4"/>
  <c r="G42" i="4"/>
  <c r="E43" i="4" l="1"/>
  <c r="M44" i="4"/>
  <c r="N44" i="4" s="1"/>
  <c r="F43" i="4"/>
  <c r="G43" i="4" s="1"/>
  <c r="D44" i="4"/>
  <c r="J43" i="4"/>
  <c r="K43" i="4" s="1"/>
  <c r="C44" i="4"/>
  <c r="J44" i="4" s="1"/>
  <c r="L42" i="4"/>
  <c r="B45" i="4"/>
  <c r="H45" i="4" s="1"/>
  <c r="L41" i="4"/>
  <c r="C45" i="4" l="1"/>
  <c r="J45" i="4" s="1"/>
  <c r="E44" i="4"/>
  <c r="I44" i="4"/>
  <c r="M45" i="4"/>
  <c r="N45" i="4" s="1"/>
  <c r="B46" i="4"/>
  <c r="H46" i="4" s="1"/>
  <c r="D45" i="4"/>
  <c r="F45" i="4" s="1"/>
  <c r="F44" i="4"/>
  <c r="G44" i="4" s="1"/>
  <c r="L43" i="4"/>
  <c r="K44" i="4"/>
  <c r="I45" i="4"/>
  <c r="B47" i="4" l="1"/>
  <c r="H47" i="4" s="1"/>
  <c r="E45" i="4"/>
  <c r="M46" i="4"/>
  <c r="N46" i="4" s="1"/>
  <c r="D46" i="4"/>
  <c r="C46" i="4"/>
  <c r="J46" i="4" s="1"/>
  <c r="L44" i="4"/>
  <c r="G45" i="4"/>
  <c r="K45" i="4"/>
  <c r="D47" i="4"/>
  <c r="C47" i="4"/>
  <c r="B48" i="4" l="1"/>
  <c r="H48" i="4" s="1"/>
  <c r="M47" i="4"/>
  <c r="N47" i="4" s="1"/>
  <c r="F46" i="4"/>
  <c r="G46" i="4" s="1"/>
  <c r="E46" i="4"/>
  <c r="I46" i="4"/>
  <c r="L45" i="4"/>
  <c r="K46" i="4"/>
  <c r="F47" i="4"/>
  <c r="J47" i="4"/>
  <c r="D48" i="4"/>
  <c r="M48" i="4"/>
  <c r="N48" i="4" s="1"/>
  <c r="I47" i="4"/>
  <c r="E47" i="4"/>
  <c r="B49" i="4"/>
  <c r="H49" i="4" s="1"/>
  <c r="C48" i="4"/>
  <c r="K47" i="4" l="1"/>
  <c r="L46" i="4"/>
  <c r="G47" i="4"/>
  <c r="F48" i="4"/>
  <c r="J48" i="4"/>
  <c r="D49" i="4"/>
  <c r="M49" i="4"/>
  <c r="N49" i="4" s="1"/>
  <c r="I48" i="4"/>
  <c r="E48" i="4"/>
  <c r="B50" i="4"/>
  <c r="H50" i="4" s="1"/>
  <c r="C49" i="4"/>
  <c r="L47" i="4" l="1"/>
  <c r="G48" i="4"/>
  <c r="K48" i="4"/>
  <c r="F49" i="4"/>
  <c r="J49" i="4"/>
  <c r="D50" i="4"/>
  <c r="M50" i="4"/>
  <c r="N50" i="4" s="1"/>
  <c r="I49" i="4"/>
  <c r="E49" i="4"/>
  <c r="B51" i="4"/>
  <c r="H51" i="4" s="1"/>
  <c r="C50" i="4"/>
  <c r="K49" i="4" l="1"/>
  <c r="L48" i="4"/>
  <c r="G49" i="4"/>
  <c r="J50" i="4"/>
  <c r="D51" i="4"/>
  <c r="M51" i="4"/>
  <c r="N51" i="4" s="1"/>
  <c r="I50" i="4"/>
  <c r="E50" i="4"/>
  <c r="F50" i="4" s="1"/>
  <c r="G50" i="4" s="1"/>
  <c r="B52" i="4"/>
  <c r="H52" i="4" s="1"/>
  <c r="C51" i="4"/>
  <c r="K50" i="4" l="1"/>
  <c r="L50" i="4" s="1"/>
  <c r="L49" i="4"/>
  <c r="J51" i="4"/>
  <c r="D52" i="4"/>
  <c r="M52" i="4"/>
  <c r="N52" i="4" s="1"/>
  <c r="I51" i="4"/>
  <c r="E51" i="4"/>
  <c r="F51" i="4" s="1"/>
  <c r="G51" i="4" s="1"/>
  <c r="B53" i="4"/>
  <c r="H53" i="4" s="1"/>
  <c r="C52" i="4"/>
  <c r="K51" i="4" l="1"/>
  <c r="L51" i="4" s="1"/>
  <c r="J52" i="4"/>
  <c r="D53" i="4"/>
  <c r="M53" i="4"/>
  <c r="N53" i="4" s="1"/>
  <c r="I52" i="4"/>
  <c r="E52" i="4"/>
  <c r="F52" i="4" s="1"/>
  <c r="G52" i="4" s="1"/>
  <c r="B54" i="4"/>
  <c r="H54" i="4" s="1"/>
  <c r="C53" i="4"/>
  <c r="K52" i="4" l="1"/>
  <c r="L52" i="4" s="1"/>
  <c r="J53" i="4"/>
  <c r="D54" i="4"/>
  <c r="M54" i="4"/>
  <c r="N54" i="4" s="1"/>
  <c r="I53" i="4"/>
  <c r="E53" i="4"/>
  <c r="F53" i="4" s="1"/>
  <c r="G53" i="4" s="1"/>
  <c r="B55" i="4"/>
  <c r="H55" i="4" s="1"/>
  <c r="C54" i="4"/>
  <c r="K53" i="4" l="1"/>
  <c r="L53" i="4" s="1"/>
  <c r="J54" i="4"/>
  <c r="D55" i="4"/>
  <c r="M55" i="4"/>
  <c r="N55" i="4" s="1"/>
  <c r="I54" i="4"/>
  <c r="E54" i="4"/>
  <c r="F54" i="4" s="1"/>
  <c r="G54" i="4" s="1"/>
  <c r="B56" i="4"/>
  <c r="H56" i="4" s="1"/>
  <c r="C55" i="4"/>
  <c r="K54" i="4" l="1"/>
  <c r="L54" i="4" s="1"/>
  <c r="J55" i="4"/>
  <c r="D56" i="4"/>
  <c r="M56" i="4"/>
  <c r="N56" i="4" s="1"/>
  <c r="I55" i="4"/>
  <c r="E55" i="4"/>
  <c r="F55" i="4" s="1"/>
  <c r="G55" i="4" s="1"/>
  <c r="B57" i="4"/>
  <c r="H57" i="4" s="1"/>
  <c r="C56" i="4"/>
  <c r="K55" i="4" l="1"/>
  <c r="L55" i="4" s="1"/>
  <c r="J56" i="4"/>
  <c r="D57" i="4"/>
  <c r="M57" i="4"/>
  <c r="N57" i="4" s="1"/>
  <c r="I56" i="4"/>
  <c r="E56" i="4"/>
  <c r="F56" i="4" s="1"/>
  <c r="G56" i="4" s="1"/>
  <c r="B58" i="4"/>
  <c r="H58" i="4" s="1"/>
  <c r="C57" i="4"/>
  <c r="K56" i="4" l="1"/>
  <c r="L56" i="4" s="1"/>
  <c r="J57" i="4"/>
  <c r="D58" i="4"/>
  <c r="M58" i="4"/>
  <c r="N58" i="4" s="1"/>
  <c r="I57" i="4"/>
  <c r="E57" i="4"/>
  <c r="F57" i="4" s="1"/>
  <c r="G57" i="4" s="1"/>
  <c r="B59" i="4"/>
  <c r="H59" i="4" s="1"/>
  <c r="C58" i="4"/>
  <c r="K57" i="4" l="1"/>
  <c r="L57" i="4" s="1"/>
  <c r="J58" i="4"/>
  <c r="D59" i="4"/>
  <c r="M59" i="4"/>
  <c r="N59" i="4" s="1"/>
  <c r="I58" i="4"/>
  <c r="E58" i="4"/>
  <c r="F58" i="4" s="1"/>
  <c r="G58" i="4" s="1"/>
  <c r="B60" i="4"/>
  <c r="H60" i="4" s="1"/>
  <c r="C59" i="4"/>
  <c r="K58" i="4" l="1"/>
  <c r="L58" i="4" s="1"/>
  <c r="J59" i="4"/>
  <c r="D60" i="4"/>
  <c r="M60" i="4"/>
  <c r="N60" i="4" s="1"/>
  <c r="I59" i="4"/>
  <c r="E59" i="4"/>
  <c r="F59" i="4" s="1"/>
  <c r="G59" i="4" s="1"/>
  <c r="B61" i="4"/>
  <c r="H61" i="4" s="1"/>
  <c r="C60" i="4"/>
  <c r="K59" i="4" l="1"/>
  <c r="L59" i="4" s="1"/>
  <c r="J60" i="4"/>
  <c r="D61" i="4"/>
  <c r="M61" i="4"/>
  <c r="N61" i="4" s="1"/>
  <c r="I60" i="4"/>
  <c r="E60" i="4"/>
  <c r="F60" i="4" s="1"/>
  <c r="G60" i="4" s="1"/>
  <c r="B62" i="4"/>
  <c r="H62" i="4" s="1"/>
  <c r="C61" i="4"/>
  <c r="K60" i="4" l="1"/>
  <c r="L60" i="4" s="1"/>
  <c r="J61" i="4"/>
  <c r="D62" i="4"/>
  <c r="M62" i="4"/>
  <c r="N62" i="4" s="1"/>
  <c r="I61" i="4"/>
  <c r="E61" i="4"/>
  <c r="F61" i="4" s="1"/>
  <c r="G61" i="4" s="1"/>
  <c r="B63" i="4"/>
  <c r="H63" i="4" s="1"/>
  <c r="C62" i="4"/>
  <c r="K61" i="4" l="1"/>
  <c r="L61" i="4" s="1"/>
  <c r="J62" i="4"/>
  <c r="D63" i="4"/>
  <c r="M63" i="4"/>
  <c r="N63" i="4" s="1"/>
  <c r="I62" i="4"/>
  <c r="E62" i="4"/>
  <c r="F62" i="4" s="1"/>
  <c r="G62" i="4" s="1"/>
  <c r="B64" i="4"/>
  <c r="H64" i="4" s="1"/>
  <c r="C63" i="4"/>
  <c r="K62" i="4" l="1"/>
  <c r="L62" i="4" s="1"/>
  <c r="J63" i="4"/>
  <c r="D64" i="4"/>
  <c r="M64" i="4"/>
  <c r="N64" i="4" s="1"/>
  <c r="I63" i="4"/>
  <c r="E63" i="4"/>
  <c r="F63" i="4" s="1"/>
  <c r="G63" i="4" s="1"/>
  <c r="B65" i="4"/>
  <c r="H65" i="4" s="1"/>
  <c r="C64" i="4"/>
  <c r="K63" i="4" l="1"/>
  <c r="L63" i="4" s="1"/>
  <c r="J64" i="4"/>
  <c r="D65" i="4"/>
  <c r="M65" i="4"/>
  <c r="N65" i="4" s="1"/>
  <c r="I64" i="4"/>
  <c r="E64" i="4"/>
  <c r="F64" i="4" s="1"/>
  <c r="G64" i="4" s="1"/>
  <c r="B66" i="4"/>
  <c r="H66" i="4" s="1"/>
  <c r="C65" i="4"/>
  <c r="K64" i="4" l="1"/>
  <c r="L64" i="4" s="1"/>
  <c r="J65" i="4"/>
  <c r="D66" i="4"/>
  <c r="M66" i="4"/>
  <c r="N66" i="4" s="1"/>
  <c r="I65" i="4"/>
  <c r="E65" i="4"/>
  <c r="F65" i="4" s="1"/>
  <c r="G65" i="4" s="1"/>
  <c r="C66" i="4"/>
  <c r="K65" i="4" l="1"/>
  <c r="L65" i="4" s="1"/>
  <c r="J66" i="4"/>
  <c r="I66" i="4"/>
  <c r="E66" i="4"/>
  <c r="F66" i="4" s="1"/>
  <c r="G66" i="4" l="1"/>
  <c r="F4" i="4" s="1"/>
  <c r="K66" i="4"/>
  <c r="G4" i="4" s="1"/>
  <c r="K4" i="4" l="1"/>
  <c r="O4" i="4" s="1"/>
  <c r="J4" i="4"/>
  <c r="E30" i="3" s="1"/>
  <c r="B38" i="3" s="1"/>
  <c r="L66" i="4"/>
  <c r="J3" i="1" l="1"/>
  <c r="S85" i="3"/>
  <c r="R89" i="3" s="1"/>
  <c r="B90" i="3" s="1"/>
  <c r="E81" i="3"/>
</calcChain>
</file>

<file path=xl/sharedStrings.xml><?xml version="1.0" encoding="utf-8"?>
<sst xmlns="http://schemas.openxmlformats.org/spreadsheetml/2006/main" count="141" uniqueCount="115">
  <si>
    <t>Month</t>
  </si>
  <si>
    <t>Days</t>
  </si>
  <si>
    <t>Profit Rate 
(Premature)</t>
  </si>
  <si>
    <t>Amount</t>
  </si>
  <si>
    <t>Profit Rate (Paid)</t>
  </si>
  <si>
    <t>Difference</t>
  </si>
  <si>
    <t>Start Date</t>
  </si>
  <si>
    <t>A/C Title :</t>
  </si>
  <si>
    <t>A/C #</t>
  </si>
  <si>
    <t>Certificate No.</t>
  </si>
  <si>
    <t>Issuance/Re-Issuance Date:</t>
  </si>
  <si>
    <t>Pre-mature encashment/payment Date:</t>
  </si>
  <si>
    <t>Profit Calculation Date Upto:</t>
  </si>
  <si>
    <t>Termination Reason</t>
  </si>
  <si>
    <t>W.H.Tax Deduction: (Yes or No)</t>
  </si>
  <si>
    <t>IMC (1 Year)</t>
  </si>
  <si>
    <t>IMC (2 Year)</t>
  </si>
  <si>
    <t>IMC (3 Year)</t>
  </si>
  <si>
    <t>IMC (4 Year)</t>
  </si>
  <si>
    <t>IMC (5 Year)</t>
  </si>
  <si>
    <t>S.No</t>
  </si>
  <si>
    <t>RFSD</t>
  </si>
  <si>
    <t>Month Year</t>
  </si>
  <si>
    <t>Certificate Value</t>
  </si>
  <si>
    <t>Profit Payable</t>
  </si>
  <si>
    <t>Profit Paid</t>
  </si>
  <si>
    <t>offered price</t>
  </si>
  <si>
    <t>Profit of Bank</t>
  </si>
  <si>
    <t>Tax Applicable</t>
  </si>
  <si>
    <t>End Date</t>
  </si>
  <si>
    <t>No. of Days</t>
  </si>
  <si>
    <t>Manager</t>
  </si>
  <si>
    <t>The Bank of Khyber</t>
  </si>
  <si>
    <t>Islamic Banking Branch</t>
  </si>
  <si>
    <t>REQUEST FOR PRE-MATURE TERMINATION OF CERTIFICATE</t>
  </si>
  <si>
    <t>Dear Sir,</t>
  </si>
  <si>
    <t>I request for termination of my Certificate as under:</t>
  </si>
  <si>
    <t>Title of Account</t>
  </si>
  <si>
    <t>Account No.</t>
  </si>
  <si>
    <t>Category</t>
  </si>
  <si>
    <t>Issuance Date</t>
  </si>
  <si>
    <t>Maturity Date</t>
  </si>
  <si>
    <t>Termination Date</t>
  </si>
  <si>
    <t>Reason</t>
  </si>
  <si>
    <t>I understand that I have made an agreement to invest the amount of Certificate for a certain period and I do not have the right to cancel the agreement unilaterally. However, I offer to sell assets representing  my certificate to the Bank.</t>
  </si>
  <si>
    <t>__________</t>
  </si>
  <si>
    <t>Certificate holder</t>
  </si>
  <si>
    <t xml:space="preserve">Signature </t>
  </si>
  <si>
    <t>___________</t>
  </si>
  <si>
    <t>______________</t>
  </si>
  <si>
    <t>Officer</t>
  </si>
  <si>
    <t>Manager / M.Ops</t>
  </si>
  <si>
    <t>Trns No. (          ) Dated:___________</t>
  </si>
  <si>
    <t>_______________</t>
  </si>
  <si>
    <t>Signature Verified</t>
  </si>
  <si>
    <t>مینیجر</t>
  </si>
  <si>
    <t>دی بینک آف خیبر</t>
  </si>
  <si>
    <t>اسلامی بینکاری برانچ</t>
  </si>
  <si>
    <t>سرٹیفکیٹ کی قبل از وقت منسوخی کی گذارش</t>
  </si>
  <si>
    <t>محترم جناب،</t>
  </si>
  <si>
    <t>میں اپنے درج زیل سرٹیفکیٹ کی منسوخی کی درخواست کرتا ہوں:</t>
  </si>
  <si>
    <t>کھاتہ بنام</t>
  </si>
  <si>
    <t xml:space="preserve">کھاتہ نمبر </t>
  </si>
  <si>
    <t>سرٹیفکیٹ نمبر</t>
  </si>
  <si>
    <t>رقم</t>
  </si>
  <si>
    <t>قسم</t>
  </si>
  <si>
    <t>تاریخ اجراء</t>
  </si>
  <si>
    <t>مقررہ تاریخ ادائیگی</t>
  </si>
  <si>
    <t>قبل از وقت ادائیگی کی تاریخ</t>
  </si>
  <si>
    <t>قبل از وقت منسوخی کی وجہ</t>
  </si>
  <si>
    <t>میں جانتا ہوں کہ میں نے ایک مخصوص مدت کے لئے سرٹیفکیٹ کی رقم کی سرمایہ کاری کرنے کے لئے ایک معاہدہ کیا تھا  اور مجھے یکطرفہ طور پر یہ معاہدہ ختم کرنے کا اختیار نہیں ہے۔ تاہم، میں اپنے سرٹیفکیٹ  کے اثاثوں کو بینک کو فروخت کرنے کی پیشکش کرتا ہوں۔</t>
  </si>
  <si>
    <t>سرٹیفکیٹ ہولڈر</t>
  </si>
  <si>
    <t>دستخط</t>
  </si>
  <si>
    <t>بینک مندرجہ بالا سرٹیفکیٹ کے اثاثوں کو درج زیل قیمت پر خریدنے کی پیشکش کرتا ہے۔</t>
  </si>
  <si>
    <t>مجھے مندرجہ بالا قیمت قبول ہے.</t>
  </si>
  <si>
    <t>براہ مہربانی میرے</t>
  </si>
  <si>
    <t>مینیجر آپریشنز</t>
  </si>
  <si>
    <t>افسر</t>
  </si>
  <si>
    <t>میں</t>
  </si>
  <si>
    <t>کریڈٹ کر دیں۔</t>
  </si>
  <si>
    <t>دستخط تصدیق شد</t>
  </si>
  <si>
    <t>IMC Preiod:</t>
  </si>
  <si>
    <t>IMC Amount:</t>
  </si>
  <si>
    <t>Branch</t>
  </si>
  <si>
    <t>Customer Name</t>
  </si>
  <si>
    <t>Total No. of Days</t>
  </si>
  <si>
    <t>Premature profit Amount</t>
  </si>
  <si>
    <t xml:space="preserve">Profit Paid </t>
  </si>
  <si>
    <t>No</t>
  </si>
  <si>
    <t>Yes</t>
  </si>
  <si>
    <t>Funds Required</t>
  </si>
  <si>
    <t>Death of Certificate Holder</t>
  </si>
  <si>
    <t>Court Order</t>
  </si>
  <si>
    <t>Other</t>
  </si>
  <si>
    <t>Premature rate calculation 1</t>
  </si>
  <si>
    <t>Premature rate calculation 2</t>
  </si>
  <si>
    <t>maturity rate calculation 1</t>
  </si>
  <si>
    <t>maturity rate calculation 2</t>
  </si>
  <si>
    <t>Rate Applicable at the Premature Encashment</t>
  </si>
  <si>
    <t>Profit already paid to customer at the rate of</t>
  </si>
  <si>
    <t>Pre-mature Termination of IMCs</t>
  </si>
  <si>
    <t>Please enter details in the Yellow highlighted cells only</t>
  </si>
  <si>
    <t>Make sure that the date is entered as per computer date format</t>
  </si>
  <si>
    <t>Encashment on Maturity Date:</t>
  </si>
  <si>
    <t>Branch Name:</t>
  </si>
  <si>
    <t>Branch Code:</t>
  </si>
  <si>
    <t>The Bank offers to purchase the assets representing investment of above referred certificate at following price:</t>
  </si>
  <si>
    <t>Transaction to be made</t>
  </si>
  <si>
    <t>year</t>
  </si>
  <si>
    <t>days in year</t>
  </si>
  <si>
    <t>1.0</t>
  </si>
  <si>
    <t>Original</t>
  </si>
  <si>
    <t>Modification in formula as the calculator was not calcuting single month profit entries</t>
  </si>
  <si>
    <t>Version</t>
  </si>
  <si>
    <t>Remarks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</si>
</sst>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000000"/>
    <numFmt numFmtId="166" formatCode="[$-809]dd\ mmmm\ yyyy;@"/>
    <numFmt numFmtId="167" formatCode="_(* #,##0_);_(* \(#,##0\);_(* &quot;-&quot;??_);_(@_)"/>
    <numFmt numFmtId="168" formatCode="[$-809]dd\ mmm\ yyyy;@"/>
    <numFmt numFmtId="169" formatCode="_-* #,##0_-;\-* #,##0_-;_-* &quot;-&quot;??_-;_-@_-"/>
  </numFmts>
  <fonts count="33" x14ac:knownFonts="1">
    <font>
      <sz val="11"/>
      <color theme="1"/>
      <name val="Calibri"/>
      <family val="2"/>
      <scheme val="minor"/>
    </font>
    <font>
      <b/>
      <sz val="14"/>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4" tint="-0.249977111117893"/>
      <name val="Calibri"/>
      <family val="2"/>
      <scheme val="minor"/>
    </font>
    <font>
      <sz val="8"/>
      <name val="Calibri"/>
      <family val="2"/>
      <scheme val="minor"/>
    </font>
    <font>
      <b/>
      <sz val="12"/>
      <color theme="1"/>
      <name val="Times New Roman"/>
      <family val="1"/>
    </font>
    <font>
      <sz val="12"/>
      <color theme="1"/>
      <name val="Times New Roman"/>
      <family val="1"/>
    </font>
    <font>
      <sz val="11"/>
      <color theme="1"/>
      <name val="Times New Roman"/>
      <family val="1"/>
    </font>
    <font>
      <b/>
      <sz val="18"/>
      <color theme="1"/>
      <name val="Times New Roman"/>
      <family val="1"/>
    </font>
    <font>
      <b/>
      <sz val="14"/>
      <color theme="1"/>
      <name val="Times New Roman"/>
      <family val="1"/>
    </font>
    <font>
      <b/>
      <u/>
      <sz val="14"/>
      <color theme="1"/>
      <name val="Times New Roman"/>
      <family val="1"/>
    </font>
    <font>
      <b/>
      <u/>
      <sz val="11"/>
      <color theme="1"/>
      <name val="Times New Roman"/>
      <family val="1"/>
    </font>
    <font>
      <sz val="12"/>
      <color rgb="FF000000"/>
      <name val="Times New Roman"/>
      <family val="1"/>
    </font>
    <font>
      <sz val="12"/>
      <name val="Times New Roman"/>
      <family val="1"/>
    </font>
    <font>
      <b/>
      <sz val="12"/>
      <name val="Times New Roman"/>
      <family val="1"/>
    </font>
    <font>
      <b/>
      <sz val="12"/>
      <color rgb="FF000000"/>
      <name val="Times New Roman"/>
      <family val="1"/>
    </font>
    <font>
      <b/>
      <sz val="13"/>
      <color rgb="FFFF0000"/>
      <name val="Times New Roman"/>
      <family val="1"/>
    </font>
    <font>
      <b/>
      <sz val="18"/>
      <color theme="1"/>
      <name val="Calibri"/>
      <family val="2"/>
      <scheme val="minor"/>
    </font>
    <font>
      <b/>
      <sz val="10"/>
      <color theme="4" tint="-0.249977111117893"/>
      <name val="Calibri"/>
      <family val="2"/>
      <scheme val="minor"/>
    </font>
    <font>
      <sz val="12"/>
      <color theme="4" tint="-0.249977111117893"/>
      <name val="Calibri"/>
      <family val="2"/>
      <scheme val="minor"/>
    </font>
    <font>
      <sz val="11"/>
      <color rgb="FFFF0000"/>
      <name val="Calibri"/>
      <family val="2"/>
      <scheme val="minor"/>
    </font>
    <font>
      <b/>
      <sz val="11"/>
      <color theme="0"/>
      <name val="Calibri"/>
      <family val="2"/>
      <scheme val="minor"/>
    </font>
    <font>
      <b/>
      <sz val="10"/>
      <color rgb="FFFF0000"/>
      <name val="Calibri"/>
      <family val="2"/>
      <scheme val="minor"/>
    </font>
    <font>
      <sz val="12"/>
      <color rgb="FFFF0000"/>
      <name val="Times New Roman"/>
      <family val="1"/>
    </font>
    <font>
      <b/>
      <sz val="11"/>
      <color theme="1"/>
      <name val="Calibri"/>
      <family val="2"/>
      <scheme val="minor"/>
    </font>
    <font>
      <sz val="11"/>
      <color theme="1"/>
      <name val="Calibri"/>
      <family val="2"/>
      <scheme val="minor"/>
    </font>
    <font>
      <sz val="11"/>
      <color theme="1"/>
      <name val="Calibri"/>
      <scheme val="minor"/>
    </font>
    <font>
      <b/>
      <sz val="11"/>
      <color theme="1"/>
      <name val="Calibri"/>
      <scheme val="minor"/>
    </font>
  </fonts>
  <fills count="10">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FFFF00"/>
        <bgColor theme="4" tint="0.79998168889431442"/>
      </patternFill>
    </fill>
    <fill>
      <patternFill patternType="solid">
        <fgColor theme="4"/>
        <bgColor theme="4"/>
      </patternFill>
    </fill>
    <fill>
      <patternFill patternType="solid">
        <fgColor theme="0"/>
        <bgColor theme="4" tint="0.79998168889431442"/>
      </patternFill>
    </fill>
    <fill>
      <patternFill patternType="solid">
        <fgColor theme="0"/>
        <bgColor indexed="64"/>
      </patternFill>
    </fill>
  </fills>
  <borders count="36">
    <border>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indexed="64"/>
      </top>
      <bottom/>
      <diagonal/>
    </border>
    <border>
      <left/>
      <right style="thin">
        <color theme="4" tint="0.39997558519241921"/>
      </right>
      <top/>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220">
    <xf numFmtId="0" fontId="0" fillId="0" borderId="0" xfId="0"/>
    <xf numFmtId="14" fontId="0" fillId="0" borderId="0" xfId="0" applyNumberFormat="1"/>
    <xf numFmtId="17" fontId="0" fillId="0" borderId="0" xfId="0" applyNumberFormat="1"/>
    <xf numFmtId="0" fontId="1" fillId="0" borderId="1" xfId="0" applyFont="1" applyBorder="1" applyProtection="1">
      <protection hidden="1"/>
    </xf>
    <xf numFmtId="0" fontId="1" fillId="0" borderId="3" xfId="0" applyFont="1" applyBorder="1" applyProtection="1">
      <protection hidden="1"/>
    </xf>
    <xf numFmtId="0" fontId="2" fillId="2" borderId="4" xfId="0" applyFont="1" applyFill="1" applyBorder="1" applyAlignment="1" applyProtection="1">
      <alignment horizontal="center"/>
      <protection locked="0"/>
    </xf>
    <xf numFmtId="0" fontId="1" fillId="0" borderId="5" xfId="0" applyFont="1" applyBorder="1" applyProtection="1">
      <protection hidden="1"/>
    </xf>
    <xf numFmtId="3" fontId="3" fillId="2" borderId="6" xfId="0" applyNumberFormat="1" applyFont="1" applyFill="1" applyBorder="1" applyAlignment="1" applyProtection="1">
      <alignment horizontal="center"/>
      <protection locked="0"/>
    </xf>
    <xf numFmtId="0" fontId="3" fillId="2" borderId="4" xfId="0" applyFont="1" applyFill="1" applyBorder="1" applyAlignment="1" applyProtection="1">
      <alignment horizontal="center"/>
      <protection locked="0" hidden="1"/>
    </xf>
    <xf numFmtId="0" fontId="1" fillId="0" borderId="7" xfId="0" applyFont="1" applyBorder="1" applyProtection="1">
      <protection hidden="1"/>
    </xf>
    <xf numFmtId="0" fontId="4" fillId="3" borderId="8" xfId="0" applyFont="1" applyFill="1" applyBorder="1" applyProtection="1">
      <protection hidden="1"/>
    </xf>
    <xf numFmtId="0" fontId="4" fillId="0" borderId="8" xfId="0" applyFont="1" applyBorder="1" applyProtection="1">
      <protection hidden="1"/>
    </xf>
    <xf numFmtId="0" fontId="4" fillId="3" borderId="9" xfId="0" applyFont="1" applyFill="1" applyBorder="1" applyProtection="1">
      <protection hidden="1"/>
    </xf>
    <xf numFmtId="0" fontId="1" fillId="0" borderId="8" xfId="0" applyFont="1" applyBorder="1" applyProtection="1">
      <protection hidden="1"/>
    </xf>
    <xf numFmtId="0" fontId="0" fillId="0" borderId="0" xfId="0" applyAlignment="1">
      <alignment vertical="center" wrapText="1"/>
    </xf>
    <xf numFmtId="10" fontId="0" fillId="0" borderId="0" xfId="0" applyNumberFormat="1" applyAlignment="1">
      <alignment vertical="center" wrapText="1"/>
    </xf>
    <xf numFmtId="0" fontId="6"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10" fontId="0" fillId="0" borderId="0" xfId="0" applyNumberFormat="1" applyAlignment="1">
      <alignment horizontal="center" vertical="center" wrapText="1"/>
    </xf>
    <xf numFmtId="0" fontId="6" fillId="0" borderId="0" xfId="0" applyFont="1" applyAlignment="1">
      <alignment vertical="center"/>
    </xf>
    <xf numFmtId="168" fontId="3" fillId="0" borderId="2" xfId="0" applyNumberFormat="1" applyFont="1" applyBorder="1" applyAlignment="1" applyProtection="1">
      <alignment horizontal="right"/>
      <protection locked="0"/>
    </xf>
    <xf numFmtId="0" fontId="10" fillId="0" borderId="0" xfId="0" applyFont="1" applyProtection="1">
      <protection hidden="1"/>
    </xf>
    <xf numFmtId="0" fontId="11" fillId="0" borderId="0" xfId="0" applyFont="1" applyProtection="1">
      <protection hidden="1"/>
    </xf>
    <xf numFmtId="166" fontId="11" fillId="0" borderId="0" xfId="0" applyNumberFormat="1" applyFont="1" applyProtection="1">
      <protection hidden="1"/>
    </xf>
    <xf numFmtId="0" fontId="12" fillId="0" borderId="0" xfId="0" applyFont="1" applyProtection="1">
      <protection hidden="1"/>
    </xf>
    <xf numFmtId="0" fontId="13" fillId="0" borderId="0" xfId="0" applyFont="1" applyProtection="1">
      <protection hidden="1"/>
    </xf>
    <xf numFmtId="0" fontId="14" fillId="0" borderId="0" xfId="0" applyFont="1" applyProtection="1">
      <protection hidden="1"/>
    </xf>
    <xf numFmtId="0" fontId="16" fillId="0" borderId="0" xfId="0" applyFont="1" applyProtection="1">
      <protection hidden="1"/>
    </xf>
    <xf numFmtId="0" fontId="18" fillId="0" borderId="0" xfId="0" applyFont="1" applyProtection="1">
      <protection hidden="1"/>
    </xf>
    <xf numFmtId="0" fontId="19" fillId="0" borderId="0" xfId="0" applyFont="1" applyAlignment="1" applyProtection="1">
      <alignment horizontal="left"/>
      <protection hidden="1"/>
    </xf>
    <xf numFmtId="43" fontId="19" fillId="0" borderId="0" xfId="0" applyNumberFormat="1" applyFont="1" applyProtection="1">
      <protection hidden="1"/>
    </xf>
    <xf numFmtId="0" fontId="18" fillId="0" borderId="0" xfId="0" quotePrefix="1" applyFont="1" applyProtection="1">
      <protection hidden="1"/>
    </xf>
    <xf numFmtId="0" fontId="17" fillId="0" borderId="0" xfId="0" applyFont="1" applyProtection="1">
      <protection hidden="1"/>
    </xf>
    <xf numFmtId="0" fontId="20" fillId="0" borderId="0" xfId="0" applyFont="1" applyAlignment="1" applyProtection="1">
      <alignment horizontal="left"/>
      <protection hidden="1"/>
    </xf>
    <xf numFmtId="0" fontId="17" fillId="0" borderId="11" xfId="0" applyFont="1" applyBorder="1" applyProtection="1">
      <protection hidden="1"/>
    </xf>
    <xf numFmtId="0" fontId="19" fillId="0" borderId="11" xfId="0" applyFont="1" applyBorder="1" applyAlignment="1" applyProtection="1">
      <alignment horizontal="left"/>
      <protection hidden="1"/>
    </xf>
    <xf numFmtId="43" fontId="19" fillId="0" borderId="11" xfId="0" applyNumberFormat="1" applyFont="1" applyBorder="1" applyProtection="1">
      <protection hidden="1"/>
    </xf>
    <xf numFmtId="0" fontId="18" fillId="0" borderId="11" xfId="0" applyFont="1" applyBorder="1" applyProtection="1">
      <protection hidden="1"/>
    </xf>
    <xf numFmtId="0" fontId="18" fillId="0" borderId="11" xfId="0" quotePrefix="1" applyFont="1" applyBorder="1" applyProtection="1">
      <protection hidden="1"/>
    </xf>
    <xf numFmtId="0" fontId="18" fillId="0" borderId="0" xfId="0" applyFont="1" applyAlignment="1" applyProtection="1">
      <alignment horizontal="left" wrapText="1"/>
      <protection hidden="1"/>
    </xf>
    <xf numFmtId="0" fontId="19" fillId="0" borderId="0" xfId="0" applyFont="1" applyProtection="1">
      <protection hidden="1"/>
    </xf>
    <xf numFmtId="43" fontId="10" fillId="0" borderId="0" xfId="0" applyNumberFormat="1" applyFont="1" applyProtection="1">
      <protection hidden="1"/>
    </xf>
    <xf numFmtId="0" fontId="11" fillId="0" borderId="0" xfId="0" quotePrefix="1" applyFont="1" applyProtection="1">
      <protection hidden="1"/>
    </xf>
    <xf numFmtId="0" fontId="10" fillId="0" borderId="0" xfId="0" applyFont="1" applyAlignment="1" applyProtection="1">
      <alignment horizontal="left"/>
      <protection hidden="1"/>
    </xf>
    <xf numFmtId="0" fontId="21" fillId="0" borderId="0" xfId="0" applyFont="1" applyProtection="1">
      <protection hidden="1"/>
    </xf>
    <xf numFmtId="0" fontId="17" fillId="0" borderId="0" xfId="0" applyFont="1" applyAlignment="1" applyProtection="1">
      <alignment horizontal="right"/>
      <protection hidden="1"/>
    </xf>
    <xf numFmtId="166" fontId="10" fillId="0" borderId="0" xfId="0" applyNumberFormat="1" applyFont="1" applyProtection="1">
      <protection hidden="1"/>
    </xf>
    <xf numFmtId="0" fontId="10" fillId="0" borderId="0" xfId="0" applyFont="1" applyAlignment="1" applyProtection="1">
      <alignment horizontal="center"/>
      <protection hidden="1"/>
    </xf>
    <xf numFmtId="0" fontId="20" fillId="0" borderId="0" xfId="0" applyFont="1" applyProtection="1">
      <protection hidden="1"/>
    </xf>
    <xf numFmtId="0" fontId="18" fillId="0" borderId="0" xfId="0" applyFont="1" applyAlignment="1" applyProtection="1">
      <alignment vertical="center" wrapText="1"/>
      <protection hidden="1"/>
    </xf>
    <xf numFmtId="0" fontId="19" fillId="0" borderId="0" xfId="0" applyFont="1" applyAlignment="1" applyProtection="1">
      <alignment horizontal="center"/>
      <protection hidden="1"/>
    </xf>
    <xf numFmtId="0" fontId="20" fillId="0" borderId="0" xfId="0" applyFont="1" applyAlignment="1" applyProtection="1">
      <alignment wrapText="1"/>
      <protection hidden="1"/>
    </xf>
    <xf numFmtId="0" fontId="20" fillId="0" borderId="0" xfId="0" applyFont="1" applyAlignment="1" applyProtection="1">
      <alignment horizontal="right" wrapText="1"/>
      <protection hidden="1"/>
    </xf>
    <xf numFmtId="0" fontId="0" fillId="0" borderId="0" xfId="0" applyProtection="1">
      <protection hidden="1"/>
    </xf>
    <xf numFmtId="167" fontId="7" fillId="4" borderId="14" xfId="1" applyNumberFormat="1" applyFont="1" applyFill="1" applyBorder="1" applyAlignment="1" applyProtection="1">
      <protection hidden="1"/>
    </xf>
    <xf numFmtId="167" fontId="8" fillId="0" borderId="14" xfId="1" applyNumberFormat="1" applyFont="1" applyBorder="1" applyAlignment="1" applyProtection="1">
      <protection hidden="1"/>
    </xf>
    <xf numFmtId="167" fontId="6" fillId="4" borderId="14" xfId="1" applyNumberFormat="1" applyFont="1" applyFill="1" applyBorder="1" applyAlignment="1" applyProtection="1">
      <alignment horizontal="center" vertical="center"/>
      <protection hidden="1"/>
    </xf>
    <xf numFmtId="0" fontId="8" fillId="0" borderId="14" xfId="1" applyNumberFormat="1" applyFont="1" applyBorder="1" applyAlignment="1" applyProtection="1">
      <alignment horizontal="center" vertical="center"/>
      <protection hidden="1"/>
    </xf>
    <xf numFmtId="167" fontId="8" fillId="0" borderId="14" xfId="1" applyNumberFormat="1" applyFont="1" applyBorder="1" applyAlignment="1" applyProtection="1">
      <alignment horizontal="center" vertical="center" wrapText="1"/>
      <protection hidden="1"/>
    </xf>
    <xf numFmtId="167" fontId="8" fillId="0" borderId="14" xfId="1" applyNumberFormat="1" applyFont="1" applyBorder="1" applyAlignment="1" applyProtection="1">
      <alignment horizontal="center" vertical="center"/>
      <protection hidden="1"/>
    </xf>
    <xf numFmtId="43" fontId="8" fillId="0" borderId="14" xfId="1" applyNumberFormat="1" applyFont="1" applyBorder="1" applyAlignment="1" applyProtection="1">
      <alignment horizontal="center" vertical="center"/>
      <protection hidden="1"/>
    </xf>
    <xf numFmtId="167" fontId="23" fillId="0" borderId="14" xfId="1" applyNumberFormat="1" applyFont="1" applyBorder="1" applyAlignment="1" applyProtection="1">
      <alignment horizontal="center" vertical="center"/>
      <protection hidden="1"/>
    </xf>
    <xf numFmtId="43" fontId="23" fillId="0" borderId="13" xfId="1" applyNumberFormat="1" applyFont="1" applyBorder="1" applyAlignment="1" applyProtection="1">
      <alignment vertical="center"/>
      <protection hidden="1"/>
    </xf>
    <xf numFmtId="43" fontId="23" fillId="0" borderId="16" xfId="1" applyNumberFormat="1" applyFont="1" applyBorder="1" applyAlignment="1" applyProtection="1">
      <alignment vertical="center"/>
      <protection hidden="1"/>
    </xf>
    <xf numFmtId="43" fontId="23" fillId="0" borderId="14" xfId="1" applyNumberFormat="1" applyFont="1" applyBorder="1" applyAlignment="1" applyProtection="1">
      <alignment horizontal="center" vertical="center"/>
      <protection hidden="1"/>
    </xf>
    <xf numFmtId="164" fontId="6" fillId="5" borderId="14" xfId="1" applyFont="1" applyFill="1" applyBorder="1" applyAlignment="1" applyProtection="1">
      <alignment horizontal="center" vertical="center" wrapText="1"/>
      <protection hidden="1"/>
    </xf>
    <xf numFmtId="167" fontId="6" fillId="4" borderId="14" xfId="1" applyNumberFormat="1" applyFont="1" applyFill="1" applyBorder="1" applyAlignment="1" applyProtection="1">
      <alignment horizontal="center" vertical="center" wrapText="1"/>
      <protection hidden="1"/>
    </xf>
    <xf numFmtId="0" fontId="1" fillId="0" borderId="26" xfId="0" applyFont="1" applyBorder="1" applyProtection="1">
      <protection hidden="1"/>
    </xf>
    <xf numFmtId="0" fontId="2" fillId="2" borderId="27"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hidden="1"/>
    </xf>
    <xf numFmtId="166" fontId="3" fillId="2" borderId="9" xfId="0" applyNumberFormat="1" applyFont="1" applyFill="1" applyBorder="1" applyAlignment="1" applyProtection="1">
      <alignment horizontal="center"/>
      <protection locked="0" hidden="1"/>
    </xf>
    <xf numFmtId="168" fontId="3" fillId="2" borderId="2" xfId="0" applyNumberFormat="1" applyFont="1" applyFill="1" applyBorder="1" applyAlignment="1" applyProtection="1">
      <alignment horizontal="center"/>
      <protection locked="0"/>
    </xf>
    <xf numFmtId="0" fontId="1" fillId="0" borderId="0" xfId="0" applyFont="1"/>
    <xf numFmtId="168" fontId="3" fillId="0" borderId="2" xfId="0" applyNumberFormat="1" applyFont="1" applyBorder="1" applyAlignment="1" applyProtection="1">
      <alignment horizontal="center"/>
      <protection hidden="1"/>
    </xf>
    <xf numFmtId="0" fontId="5" fillId="0" borderId="14" xfId="0" applyFont="1" applyBorder="1" applyAlignment="1" applyProtection="1">
      <alignment vertical="center"/>
      <protection hidden="1"/>
    </xf>
    <xf numFmtId="0" fontId="5" fillId="0" borderId="0" xfId="0" applyFont="1" applyAlignment="1" applyProtection="1">
      <alignment vertical="center"/>
      <protection hidden="1"/>
    </xf>
    <xf numFmtId="0" fontId="0" fillId="0" borderId="14" xfId="0" applyBorder="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wrapText="1"/>
      <protection hidden="1"/>
    </xf>
    <xf numFmtId="169" fontId="0" fillId="0" borderId="0" xfId="1" applyNumberFormat="1" applyFont="1"/>
    <xf numFmtId="43" fontId="0" fillId="0" borderId="0" xfId="0" applyNumberFormat="1"/>
    <xf numFmtId="3" fontId="0" fillId="0" borderId="0" xfId="0" applyNumberFormat="1"/>
    <xf numFmtId="0" fontId="26" fillId="7" borderId="29" xfId="0" applyFont="1" applyFill="1" applyBorder="1" applyAlignment="1">
      <alignment horizontal="center" vertical="center"/>
    </xf>
    <xf numFmtId="0" fontId="26" fillId="7" borderId="29" xfId="0" applyFont="1" applyFill="1" applyBorder="1" applyAlignment="1">
      <alignment horizontal="center" vertical="center" wrapText="1"/>
    </xf>
    <xf numFmtId="0" fontId="6" fillId="0" borderId="0" xfId="0" applyFont="1" applyAlignment="1">
      <alignment horizontal="center" vertical="center"/>
    </xf>
    <xf numFmtId="43" fontId="27" fillId="0" borderId="13" xfId="1" applyNumberFormat="1" applyFont="1" applyBorder="1" applyAlignment="1" applyProtection="1">
      <alignment horizontal="center" vertical="center" wrapText="1"/>
      <protection hidden="1"/>
    </xf>
    <xf numFmtId="0" fontId="28" fillId="0" borderId="0" xfId="0" applyFont="1" applyProtection="1">
      <protection hidden="1"/>
    </xf>
    <xf numFmtId="0" fontId="6" fillId="0" borderId="0" xfId="0" applyFont="1"/>
    <xf numFmtId="0" fontId="6" fillId="0" borderId="0" xfId="0" applyFont="1" applyAlignment="1" applyProtection="1">
      <alignment horizontal="left"/>
      <protection hidden="1"/>
    </xf>
    <xf numFmtId="0" fontId="25" fillId="0" borderId="0" xfId="0" applyFont="1" applyProtection="1">
      <protection hidden="1"/>
    </xf>
    <xf numFmtId="0" fontId="2" fillId="0" borderId="14" xfId="0" applyFont="1" applyBorder="1" applyAlignment="1">
      <alignment horizontal="right"/>
    </xf>
    <xf numFmtId="0" fontId="2" fillId="2" borderId="14" xfId="0" applyFont="1" applyFill="1" applyBorder="1" applyAlignment="1" applyProtection="1">
      <alignment horizontal="center" wrapText="1"/>
      <protection locked="0" hidden="1"/>
    </xf>
    <xf numFmtId="17" fontId="0" fillId="0" borderId="32" xfId="0" applyNumberFormat="1" applyBorder="1" applyAlignment="1" applyProtection="1">
      <alignment horizontal="center"/>
      <protection hidden="1"/>
    </xf>
    <xf numFmtId="0" fontId="0" fillId="0" borderId="32" xfId="0" applyBorder="1" applyAlignment="1" applyProtection="1">
      <alignment horizontal="center"/>
      <protection hidden="1"/>
    </xf>
    <xf numFmtId="10" fontId="0" fillId="0" borderId="32" xfId="2" applyNumberFormat="1" applyFont="1" applyBorder="1" applyAlignment="1" applyProtection="1">
      <alignment horizontal="center"/>
      <protection hidden="1"/>
    </xf>
    <xf numFmtId="9" fontId="0" fillId="0" borderId="32" xfId="2" applyFont="1" applyBorder="1" applyAlignment="1" applyProtection="1">
      <alignment horizontal="center"/>
      <protection hidden="1"/>
    </xf>
    <xf numFmtId="164" fontId="0" fillId="0" borderId="33" xfId="1" applyFont="1" applyBorder="1" applyAlignment="1" applyProtection="1">
      <alignment horizontal="center"/>
      <protection hidden="1"/>
    </xf>
    <xf numFmtId="0" fontId="26" fillId="7" borderId="28" xfId="0" applyFont="1" applyFill="1" applyBorder="1" applyAlignment="1">
      <alignment horizontal="center" vertical="center"/>
    </xf>
    <xf numFmtId="0" fontId="26" fillId="7" borderId="30" xfId="0" applyFont="1" applyFill="1" applyBorder="1" applyAlignment="1">
      <alignment horizontal="center" vertical="center"/>
    </xf>
    <xf numFmtId="0" fontId="0" fillId="4" borderId="28" xfId="0" applyFill="1" applyBorder="1"/>
    <xf numFmtId="0" fontId="0" fillId="0" borderId="28" xfId="0" applyBorder="1"/>
    <xf numFmtId="0" fontId="0" fillId="0" borderId="31" xfId="0" applyBorder="1"/>
    <xf numFmtId="17" fontId="0" fillId="4" borderId="29" xfId="0" applyNumberFormat="1" applyFill="1" applyBorder="1" applyAlignment="1" applyProtection="1">
      <alignment horizontal="center"/>
      <protection hidden="1"/>
    </xf>
    <xf numFmtId="0" fontId="0" fillId="4" borderId="29" xfId="0" applyFill="1" applyBorder="1" applyAlignment="1" applyProtection="1">
      <alignment horizontal="center"/>
      <protection hidden="1"/>
    </xf>
    <xf numFmtId="10" fontId="0" fillId="4" borderId="29" xfId="2" applyNumberFormat="1" applyFont="1" applyFill="1" applyBorder="1" applyAlignment="1" applyProtection="1">
      <alignment horizontal="center"/>
      <protection hidden="1"/>
    </xf>
    <xf numFmtId="164" fontId="0" fillId="4" borderId="29" xfId="1" applyFont="1" applyFill="1" applyBorder="1" applyAlignment="1" applyProtection="1">
      <alignment horizontal="center"/>
      <protection hidden="1"/>
    </xf>
    <xf numFmtId="9" fontId="0" fillId="4" borderId="29" xfId="2" applyFont="1" applyFill="1" applyBorder="1" applyAlignment="1" applyProtection="1">
      <alignment horizontal="center"/>
      <protection hidden="1"/>
    </xf>
    <xf numFmtId="10" fontId="0" fillId="4" borderId="29" xfId="0" applyNumberFormat="1" applyFill="1" applyBorder="1" applyAlignment="1" applyProtection="1">
      <alignment horizontal="center"/>
      <protection hidden="1"/>
    </xf>
    <xf numFmtId="167" fontId="0" fillId="4" borderId="29" xfId="0" applyNumberFormat="1" applyFill="1" applyBorder="1" applyAlignment="1" applyProtection="1">
      <alignment horizontal="center"/>
      <protection hidden="1"/>
    </xf>
    <xf numFmtId="164" fontId="0" fillId="4" borderId="30" xfId="1" applyFont="1" applyFill="1" applyBorder="1" applyAlignment="1" applyProtection="1">
      <alignment horizontal="center"/>
      <protection hidden="1"/>
    </xf>
    <xf numFmtId="17" fontId="0" fillId="0" borderId="29" xfId="0" applyNumberFormat="1" applyBorder="1" applyAlignment="1" applyProtection="1">
      <alignment horizontal="center"/>
      <protection hidden="1"/>
    </xf>
    <xf numFmtId="0" fontId="0" fillId="0" borderId="29" xfId="0" applyBorder="1" applyAlignment="1" applyProtection="1">
      <alignment horizontal="center"/>
      <protection hidden="1"/>
    </xf>
    <xf numFmtId="10" fontId="0" fillId="0" borderId="29" xfId="2" applyNumberFormat="1" applyFont="1" applyBorder="1" applyAlignment="1" applyProtection="1">
      <alignment horizontal="center"/>
      <protection hidden="1"/>
    </xf>
    <xf numFmtId="9" fontId="0" fillId="0" borderId="29" xfId="2" applyFont="1" applyBorder="1" applyAlignment="1" applyProtection="1">
      <alignment horizontal="center"/>
      <protection hidden="1"/>
    </xf>
    <xf numFmtId="164" fontId="0" fillId="0" borderId="30" xfId="1" applyFont="1" applyBorder="1" applyAlignment="1" applyProtection="1">
      <alignment horizontal="center"/>
      <protection hidden="1"/>
    </xf>
    <xf numFmtId="10" fontId="0" fillId="4" borderId="29" xfId="0" applyNumberFormat="1" applyFill="1" applyBorder="1" applyAlignment="1">
      <alignment horizontal="center"/>
    </xf>
    <xf numFmtId="10" fontId="0" fillId="4" borderId="30" xfId="0" applyNumberFormat="1" applyFill="1" applyBorder="1" applyAlignment="1">
      <alignment horizontal="center"/>
    </xf>
    <xf numFmtId="10" fontId="0" fillId="0" borderId="29" xfId="0" applyNumberFormat="1" applyBorder="1" applyAlignment="1">
      <alignment horizontal="center"/>
    </xf>
    <xf numFmtId="10" fontId="0" fillId="0" borderId="30" xfId="0" applyNumberFormat="1" applyBorder="1" applyAlignment="1">
      <alignment horizontal="center"/>
    </xf>
    <xf numFmtId="0" fontId="2" fillId="2" borderId="14" xfId="0" quotePrefix="1" applyFont="1" applyFill="1" applyBorder="1" applyAlignment="1" applyProtection="1">
      <alignment horizontal="center" wrapText="1"/>
      <protection locked="0" hidden="1"/>
    </xf>
    <xf numFmtId="10" fontId="0" fillId="4" borderId="29" xfId="0" applyNumberFormat="1" applyFill="1" applyBorder="1" applyAlignment="1">
      <alignment horizontal="center" vertical="center"/>
    </xf>
    <xf numFmtId="10" fontId="0" fillId="4" borderId="30" xfId="0" applyNumberFormat="1" applyFill="1" applyBorder="1" applyAlignment="1">
      <alignment horizontal="center" vertical="center"/>
    </xf>
    <xf numFmtId="10" fontId="0" fillId="0" borderId="29" xfId="0" applyNumberFormat="1" applyBorder="1" applyAlignment="1">
      <alignment horizontal="center" vertical="center"/>
    </xf>
    <xf numFmtId="10" fontId="0" fillId="0" borderId="30" xfId="0" applyNumberFormat="1" applyBorder="1" applyAlignment="1">
      <alignment horizontal="center" vertical="center"/>
    </xf>
    <xf numFmtId="10" fontId="0" fillId="0" borderId="29" xfId="2" applyNumberFormat="1" applyFont="1" applyBorder="1" applyAlignment="1" applyProtection="1">
      <alignment horizontal="center" vertical="center"/>
    </xf>
    <xf numFmtId="10" fontId="0" fillId="0" borderId="30" xfId="2" applyNumberFormat="1" applyFont="1" applyBorder="1" applyAlignment="1" applyProtection="1">
      <alignment horizontal="center" vertical="center"/>
    </xf>
    <xf numFmtId="10" fontId="0" fillId="4" borderId="29" xfId="2" applyNumberFormat="1" applyFont="1" applyFill="1" applyBorder="1" applyAlignment="1" applyProtection="1">
      <alignment horizontal="center" vertical="center"/>
    </xf>
    <xf numFmtId="10" fontId="0" fillId="4" borderId="30" xfId="2" applyNumberFormat="1" applyFont="1" applyFill="1" applyBorder="1" applyAlignment="1" applyProtection="1">
      <alignment horizontal="center" vertical="center"/>
    </xf>
    <xf numFmtId="167" fontId="4" fillId="4" borderId="0" xfId="1" applyNumberFormat="1" applyFont="1" applyFill="1" applyBorder="1" applyAlignment="1" applyProtection="1">
      <alignment horizontal="center"/>
      <protection hidden="1"/>
    </xf>
    <xf numFmtId="0" fontId="24" fillId="0" borderId="0" xfId="1" applyNumberFormat="1" applyFont="1" applyBorder="1" applyAlignment="1" applyProtection="1">
      <alignment horizontal="center"/>
      <protection hidden="1"/>
    </xf>
    <xf numFmtId="167" fontId="23" fillId="0" borderId="0" xfId="1" applyNumberFormat="1" applyFont="1" applyBorder="1" applyAlignment="1" applyProtection="1">
      <alignment horizontal="center" vertical="center"/>
      <protection hidden="1"/>
    </xf>
    <xf numFmtId="0" fontId="26" fillId="7" borderId="0" xfId="0" applyFont="1" applyFill="1" applyAlignment="1">
      <alignment horizontal="center" vertical="center"/>
    </xf>
    <xf numFmtId="164" fontId="0" fillId="4" borderId="0" xfId="1" applyFont="1" applyFill="1" applyBorder="1" applyAlignment="1" applyProtection="1">
      <alignment horizontal="center"/>
      <protection hidden="1"/>
    </xf>
    <xf numFmtId="10" fontId="0" fillId="4" borderId="29" xfId="2" applyNumberFormat="1" applyFont="1" applyFill="1" applyBorder="1" applyAlignment="1">
      <alignment horizontal="center"/>
    </xf>
    <xf numFmtId="10" fontId="0" fillId="5" borderId="0" xfId="0" applyNumberFormat="1" applyFill="1" applyAlignment="1">
      <alignment horizontal="center"/>
    </xf>
    <xf numFmtId="10" fontId="0" fillId="0" borderId="0" xfId="0" applyNumberFormat="1" applyAlignment="1">
      <alignment horizontal="center"/>
    </xf>
    <xf numFmtId="10" fontId="0" fillId="4" borderId="0" xfId="2" applyNumberFormat="1" applyFont="1" applyFill="1" applyBorder="1" applyAlignment="1">
      <alignment horizontal="center"/>
    </xf>
    <xf numFmtId="10" fontId="0" fillId="8" borderId="0" xfId="2" applyNumberFormat="1" applyFont="1" applyFill="1" applyBorder="1" applyAlignment="1">
      <alignment horizontal="center"/>
    </xf>
    <xf numFmtId="0" fontId="0" fillId="9" borderId="0" xfId="0" applyFill="1"/>
    <xf numFmtId="17" fontId="6" fillId="4" borderId="29" xfId="0" applyNumberFormat="1" applyFont="1" applyFill="1" applyBorder="1" applyAlignment="1">
      <alignment horizontal="center" vertical="center" wrapText="1"/>
    </xf>
    <xf numFmtId="17" fontId="6" fillId="0" borderId="29" xfId="0" applyNumberFormat="1" applyFont="1" applyBorder="1" applyAlignment="1">
      <alignment horizontal="center" vertical="center" wrapText="1"/>
    </xf>
    <xf numFmtId="17" fontId="6" fillId="0" borderId="29" xfId="2" applyNumberFormat="1" applyFont="1" applyBorder="1" applyAlignment="1">
      <alignment horizontal="center" vertical="center"/>
    </xf>
    <xf numFmtId="17" fontId="6" fillId="4" borderId="29" xfId="2" applyNumberFormat="1" applyFont="1" applyFill="1" applyBorder="1" applyAlignment="1">
      <alignment horizontal="center" vertical="center"/>
    </xf>
    <xf numFmtId="17" fontId="6" fillId="8" borderId="29" xfId="0" applyNumberFormat="1" applyFont="1" applyFill="1" applyBorder="1" applyAlignment="1">
      <alignment horizontal="center" vertical="center" wrapText="1"/>
    </xf>
    <xf numFmtId="0" fontId="26" fillId="7" borderId="0" xfId="0" applyFont="1" applyFill="1" applyAlignment="1">
      <alignment horizontal="center" vertical="center" wrapText="1"/>
    </xf>
    <xf numFmtId="0" fontId="26" fillId="7" borderId="35" xfId="0" applyFont="1" applyFill="1" applyBorder="1" applyAlignment="1">
      <alignment horizontal="center" vertical="center" wrapText="1"/>
    </xf>
    <xf numFmtId="0" fontId="0" fillId="0" borderId="0" xfId="0" quotePrefix="1" applyAlignment="1">
      <alignment horizontal="center"/>
    </xf>
    <xf numFmtId="17" fontId="29" fillId="8" borderId="29" xfId="0" applyNumberFormat="1" applyFont="1" applyFill="1" applyBorder="1" applyAlignment="1">
      <alignment horizontal="center" vertical="center" wrapText="1"/>
    </xf>
    <xf numFmtId="10" fontId="30" fillId="8" borderId="0" xfId="2" applyNumberFormat="1" applyFont="1" applyFill="1" applyAlignment="1">
      <alignment horizontal="center"/>
    </xf>
    <xf numFmtId="10" fontId="31" fillId="8" borderId="0" xfId="2" applyNumberFormat="1" applyFont="1" applyFill="1" applyAlignment="1">
      <alignment horizontal="center"/>
    </xf>
    <xf numFmtId="17" fontId="32" fillId="8" borderId="29" xfId="0" applyNumberFormat="1" applyFont="1" applyFill="1" applyBorder="1" applyAlignment="1">
      <alignment horizontal="center" vertical="center" wrapText="1"/>
    </xf>
    <xf numFmtId="0" fontId="22" fillId="0" borderId="14" xfId="0" applyFont="1" applyBorder="1" applyAlignment="1" applyProtection="1">
      <alignment horizontal="center"/>
      <protection hidden="1"/>
    </xf>
    <xf numFmtId="0" fontId="2" fillId="0" borderId="14" xfId="0" applyFont="1" applyBorder="1" applyAlignment="1" applyProtection="1">
      <alignment horizontal="center"/>
      <protection hidden="1"/>
    </xf>
    <xf numFmtId="167" fontId="4" fillId="6" borderId="14" xfId="1" applyNumberFormat="1" applyFont="1" applyFill="1" applyBorder="1" applyAlignment="1" applyProtection="1">
      <alignment horizontal="center" vertical="center"/>
      <protection hidden="1"/>
    </xf>
    <xf numFmtId="0" fontId="4" fillId="0" borderId="34"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23" fillId="0" borderId="14" xfId="1" applyNumberFormat="1" applyFont="1" applyBorder="1" applyAlignment="1" applyProtection="1">
      <alignment horizontal="center" vertical="center"/>
      <protection hidden="1"/>
    </xf>
    <xf numFmtId="0" fontId="23" fillId="0" borderId="15" xfId="1" applyNumberFormat="1" applyFont="1" applyBorder="1" applyAlignment="1" applyProtection="1">
      <alignment horizontal="center" vertical="center"/>
      <protection hidden="1"/>
    </xf>
    <xf numFmtId="0" fontId="23" fillId="0" borderId="16" xfId="1" applyNumberFormat="1" applyFont="1" applyBorder="1" applyAlignment="1" applyProtection="1">
      <alignment horizontal="center" vertical="center"/>
      <protection hidden="1"/>
    </xf>
    <xf numFmtId="167" fontId="6" fillId="4" borderId="15" xfId="1" applyNumberFormat="1" applyFont="1" applyFill="1" applyBorder="1" applyAlignment="1" applyProtection="1">
      <alignment horizontal="center" vertical="center"/>
      <protection hidden="1"/>
    </xf>
    <xf numFmtId="167" fontId="6" fillId="4" borderId="16" xfId="1" applyNumberFormat="1" applyFont="1" applyFill="1" applyBorder="1" applyAlignment="1" applyProtection="1">
      <alignment horizontal="center" vertical="center"/>
      <protection hidden="1"/>
    </xf>
    <xf numFmtId="0" fontId="8" fillId="0" borderId="15" xfId="1" applyNumberFormat="1" applyFont="1" applyBorder="1" applyAlignment="1" applyProtection="1">
      <alignment horizontal="center" vertical="center"/>
      <protection hidden="1"/>
    </xf>
    <xf numFmtId="0" fontId="8" fillId="0" borderId="16" xfId="1" applyNumberFormat="1" applyFont="1" applyBorder="1" applyAlignment="1" applyProtection="1">
      <alignment horizontal="center" vertical="center"/>
      <protection hidden="1"/>
    </xf>
    <xf numFmtId="167" fontId="4" fillId="4" borderId="15" xfId="1" applyNumberFormat="1" applyFont="1" applyFill="1" applyBorder="1" applyAlignment="1" applyProtection="1">
      <alignment horizontal="center"/>
      <protection hidden="1"/>
    </xf>
    <xf numFmtId="167" fontId="4" fillId="4" borderId="13" xfId="1" applyNumberFormat="1" applyFont="1" applyFill="1" applyBorder="1" applyAlignment="1" applyProtection="1">
      <alignment horizontal="center"/>
      <protection hidden="1"/>
    </xf>
    <xf numFmtId="167" fontId="4" fillId="4" borderId="16" xfId="1" applyNumberFormat="1" applyFont="1" applyFill="1" applyBorder="1" applyAlignment="1" applyProtection="1">
      <alignment horizontal="center"/>
      <protection hidden="1"/>
    </xf>
    <xf numFmtId="0" fontId="4" fillId="0" borderId="14" xfId="0" applyFont="1" applyBorder="1" applyAlignment="1" applyProtection="1">
      <alignment horizontal="center" wrapText="1"/>
      <protection hidden="1"/>
    </xf>
    <xf numFmtId="0" fontId="24" fillId="0" borderId="15" xfId="1" applyNumberFormat="1" applyFont="1" applyBorder="1" applyAlignment="1" applyProtection="1">
      <alignment horizontal="center"/>
      <protection hidden="1"/>
    </xf>
    <xf numFmtId="0" fontId="24" fillId="0" borderId="13" xfId="1" applyNumberFormat="1" applyFont="1" applyBorder="1" applyAlignment="1" applyProtection="1">
      <alignment horizontal="center"/>
      <protection hidden="1"/>
    </xf>
    <xf numFmtId="0" fontId="24" fillId="0" borderId="16" xfId="1" applyNumberFormat="1" applyFont="1" applyBorder="1" applyAlignment="1" applyProtection="1">
      <alignment horizontal="center"/>
      <protection hidden="1"/>
    </xf>
    <xf numFmtId="0" fontId="11" fillId="0" borderId="14" xfId="0" applyFont="1" applyBorder="1" applyAlignment="1" applyProtection="1">
      <alignment horizontal="center"/>
      <protection hidden="1"/>
    </xf>
    <xf numFmtId="165" fontId="11" fillId="0" borderId="15" xfId="0" applyNumberFormat="1" applyFont="1" applyBorder="1" applyAlignment="1" applyProtection="1">
      <alignment horizontal="center"/>
      <protection hidden="1"/>
    </xf>
    <xf numFmtId="165" fontId="11" fillId="0" borderId="13" xfId="0" applyNumberFormat="1" applyFont="1" applyBorder="1" applyAlignment="1" applyProtection="1">
      <alignment horizontal="center"/>
      <protection hidden="1"/>
    </xf>
    <xf numFmtId="165" fontId="11" fillId="0" borderId="16" xfId="0" applyNumberFormat="1" applyFont="1" applyBorder="1" applyAlignment="1" applyProtection="1">
      <alignment horizontal="center"/>
      <protection hidden="1"/>
    </xf>
    <xf numFmtId="0" fontId="15" fillId="0" borderId="0" xfId="0" applyFont="1" applyAlignment="1" applyProtection="1">
      <alignment horizontal="center"/>
      <protection hidden="1"/>
    </xf>
    <xf numFmtId="0" fontId="11" fillId="0" borderId="15" xfId="0" applyFont="1" applyBorder="1" applyAlignment="1" applyProtection="1">
      <alignment horizontal="center"/>
      <protection hidden="1"/>
    </xf>
    <xf numFmtId="0" fontId="11" fillId="0" borderId="13" xfId="0" applyFont="1" applyBorder="1" applyAlignment="1" applyProtection="1">
      <alignment horizontal="center"/>
      <protection hidden="1"/>
    </xf>
    <xf numFmtId="0" fontId="11" fillId="0" borderId="16" xfId="0" applyFont="1" applyBorder="1" applyAlignment="1" applyProtection="1">
      <alignment horizontal="center"/>
      <protection hidden="1"/>
    </xf>
    <xf numFmtId="1" fontId="11" fillId="0" borderId="15" xfId="0" applyNumberFormat="1" applyFont="1" applyBorder="1" applyAlignment="1" applyProtection="1">
      <alignment horizontal="center"/>
      <protection hidden="1"/>
    </xf>
    <xf numFmtId="1" fontId="11" fillId="0" borderId="13" xfId="0" applyNumberFormat="1" applyFont="1" applyBorder="1" applyAlignment="1" applyProtection="1">
      <alignment horizontal="center"/>
      <protection hidden="1"/>
    </xf>
    <xf numFmtId="1" fontId="11" fillId="0" borderId="16" xfId="0" applyNumberFormat="1" applyFont="1" applyBorder="1" applyAlignment="1" applyProtection="1">
      <alignment horizontal="center"/>
      <protection hidden="1"/>
    </xf>
    <xf numFmtId="0" fontId="12" fillId="0" borderId="15" xfId="0" applyFont="1" applyBorder="1" applyAlignment="1" applyProtection="1">
      <alignment horizontal="center"/>
      <protection hidden="1"/>
    </xf>
    <xf numFmtId="0" fontId="12" fillId="0" borderId="13" xfId="0" applyFont="1" applyBorder="1" applyAlignment="1" applyProtection="1">
      <alignment horizontal="center"/>
      <protection hidden="1"/>
    </xf>
    <xf numFmtId="0" fontId="12" fillId="0" borderId="16" xfId="0" applyFont="1" applyBorder="1" applyAlignment="1" applyProtection="1">
      <alignment horizontal="center"/>
      <protection hidden="1"/>
    </xf>
    <xf numFmtId="166" fontId="11" fillId="0" borderId="15" xfId="0" applyNumberFormat="1" applyFont="1" applyBorder="1" applyAlignment="1" applyProtection="1">
      <alignment horizontal="center"/>
      <protection hidden="1"/>
    </xf>
    <xf numFmtId="166" fontId="11" fillId="0" borderId="13" xfId="0" applyNumberFormat="1" applyFont="1" applyBorder="1" applyAlignment="1" applyProtection="1">
      <alignment horizontal="center"/>
      <protection hidden="1"/>
    </xf>
    <xf numFmtId="166" fontId="11" fillId="0" borderId="16" xfId="0" applyNumberFormat="1" applyFont="1" applyBorder="1" applyAlignment="1" applyProtection="1">
      <alignment horizontal="center"/>
      <protection hidden="1"/>
    </xf>
    <xf numFmtId="0" fontId="10" fillId="0" borderId="0" xfId="0" applyFont="1" applyAlignment="1" applyProtection="1">
      <alignment horizontal="right"/>
      <protection hidden="1"/>
    </xf>
    <xf numFmtId="0" fontId="17" fillId="0" borderId="0" xfId="0" applyFont="1" applyAlignment="1" applyProtection="1">
      <alignment horizontal="justify" wrapText="1" readingOrder="1"/>
      <protection hidden="1"/>
    </xf>
    <xf numFmtId="0" fontId="18" fillId="0" borderId="0" xfId="0" applyFont="1" applyAlignment="1" applyProtection="1">
      <alignment horizontal="left" wrapText="1"/>
      <protection hidden="1"/>
    </xf>
    <xf numFmtId="0" fontId="18" fillId="0" borderId="12" xfId="0" applyFont="1" applyBorder="1" applyAlignment="1" applyProtection="1">
      <alignment horizontal="center" wrapText="1"/>
      <protection hidden="1"/>
    </xf>
    <xf numFmtId="0" fontId="17" fillId="0" borderId="0" xfId="0" applyFont="1" applyAlignment="1" applyProtection="1">
      <alignment horizontal="center" vertical="center"/>
      <protection hidden="1"/>
    </xf>
    <xf numFmtId="0" fontId="19" fillId="0" borderId="0" xfId="0" applyFont="1" applyAlignment="1" applyProtection="1">
      <alignment horizontal="center"/>
      <protection hidden="1"/>
    </xf>
    <xf numFmtId="0" fontId="17" fillId="0" borderId="0" xfId="0" applyFont="1" applyAlignment="1" applyProtection="1">
      <alignment horizontal="justify" wrapText="1"/>
      <protection hidden="1"/>
    </xf>
    <xf numFmtId="0" fontId="10" fillId="0" borderId="0" xfId="0" applyFont="1" applyAlignment="1" applyProtection="1">
      <alignment horizontal="left"/>
      <protection hidden="1"/>
    </xf>
    <xf numFmtId="0" fontId="17" fillId="0" borderId="0" xfId="0" applyFont="1" applyAlignment="1" applyProtection="1">
      <alignment horizontal="center"/>
      <protection hidden="1"/>
    </xf>
    <xf numFmtId="0" fontId="10" fillId="0" borderId="0" xfId="0" applyFont="1" applyAlignment="1" applyProtection="1">
      <alignment horizontal="center"/>
      <protection hidden="1"/>
    </xf>
    <xf numFmtId="166" fontId="11" fillId="0" borderId="0" xfId="0" applyNumberFormat="1" applyFont="1" applyAlignment="1" applyProtection="1">
      <alignment horizontal="center"/>
      <protection hidden="1"/>
    </xf>
    <xf numFmtId="0" fontId="15" fillId="0" borderId="0" xfId="0" applyFont="1" applyAlignment="1" applyProtection="1">
      <alignment horizontal="center" wrapText="1"/>
      <protection hidden="1"/>
    </xf>
    <xf numFmtId="0" fontId="11" fillId="0" borderId="17" xfId="0" applyFont="1" applyBorder="1" applyAlignment="1" applyProtection="1">
      <alignment horizontal="center"/>
      <protection hidden="1"/>
    </xf>
    <xf numFmtId="0" fontId="11" fillId="0" borderId="18" xfId="0" applyFont="1" applyBorder="1" applyAlignment="1" applyProtection="1">
      <alignment horizontal="center"/>
      <protection hidden="1"/>
    </xf>
    <xf numFmtId="0" fontId="10" fillId="0" borderId="19" xfId="0" applyFont="1" applyBorder="1" applyAlignment="1" applyProtection="1">
      <alignment horizontal="center"/>
      <protection hidden="1"/>
    </xf>
    <xf numFmtId="0" fontId="10" fillId="0" borderId="20" xfId="0" applyFont="1" applyBorder="1" applyAlignment="1" applyProtection="1">
      <alignment horizontal="center"/>
      <protection hidden="1"/>
    </xf>
    <xf numFmtId="0" fontId="11" fillId="0" borderId="21" xfId="0" applyFont="1" applyBorder="1" applyAlignment="1" applyProtection="1">
      <alignment horizontal="center"/>
      <protection hidden="1"/>
    </xf>
    <xf numFmtId="0" fontId="10" fillId="0" borderId="13" xfId="0" applyFont="1" applyBorder="1" applyAlignment="1" applyProtection="1">
      <alignment horizontal="center"/>
      <protection hidden="1"/>
    </xf>
    <xf numFmtId="0" fontId="10" fillId="0" borderId="22" xfId="0" applyFont="1" applyBorder="1" applyAlignment="1" applyProtection="1">
      <alignment horizontal="center"/>
      <protection hidden="1"/>
    </xf>
    <xf numFmtId="0" fontId="10" fillId="0" borderId="16" xfId="0" applyFont="1" applyBorder="1" applyAlignment="1" applyProtection="1">
      <alignment horizontal="center"/>
      <protection hidden="1"/>
    </xf>
    <xf numFmtId="0" fontId="10" fillId="0" borderId="14" xfId="0" applyFont="1" applyBorder="1" applyAlignment="1" applyProtection="1">
      <alignment horizontal="center"/>
      <protection hidden="1"/>
    </xf>
    <xf numFmtId="0" fontId="10" fillId="0" borderId="6" xfId="0" applyFont="1" applyBorder="1" applyAlignment="1" applyProtection="1">
      <alignment horizontal="center"/>
      <protection hidden="1"/>
    </xf>
    <xf numFmtId="14" fontId="11" fillId="0" borderId="21" xfId="0" applyNumberFormat="1" applyFont="1" applyBorder="1" applyAlignment="1" applyProtection="1">
      <alignment horizontal="center"/>
      <protection hidden="1"/>
    </xf>
    <xf numFmtId="14" fontId="11" fillId="0" borderId="14" xfId="0" applyNumberFormat="1" applyFont="1" applyBorder="1" applyAlignment="1" applyProtection="1">
      <alignment horizontal="center"/>
      <protection hidden="1"/>
    </xf>
    <xf numFmtId="0" fontId="11" fillId="0" borderId="23" xfId="0" applyFont="1" applyBorder="1" applyAlignment="1" applyProtection="1">
      <alignment horizontal="center"/>
      <protection hidden="1"/>
    </xf>
    <xf numFmtId="0" fontId="11" fillId="0" borderId="24" xfId="0" applyFont="1" applyBorder="1" applyAlignment="1" applyProtection="1">
      <alignment horizontal="center"/>
      <protection hidden="1"/>
    </xf>
    <xf numFmtId="0" fontId="10" fillId="0" borderId="10" xfId="0" applyFont="1" applyBorder="1" applyAlignment="1" applyProtection="1">
      <alignment horizontal="center"/>
      <protection hidden="1"/>
    </xf>
    <xf numFmtId="0" fontId="10" fillId="0" borderId="25" xfId="0" applyFont="1" applyBorder="1" applyAlignment="1" applyProtection="1">
      <alignment horizontal="center"/>
      <protection hidden="1"/>
    </xf>
    <xf numFmtId="0" fontId="6" fillId="0" borderId="0" xfId="0" applyFont="1" applyAlignment="1" applyProtection="1">
      <alignment horizontal="right" vertical="center" wrapText="1"/>
      <protection hidden="1"/>
    </xf>
    <xf numFmtId="0" fontId="19" fillId="0" borderId="0" xfId="0" applyFont="1" applyAlignment="1" applyProtection="1">
      <alignment horizontal="right" vertical="center" wrapText="1"/>
      <protection hidden="1"/>
    </xf>
    <xf numFmtId="0" fontId="17" fillId="0" borderId="0" xfId="0" applyFont="1" applyAlignment="1" applyProtection="1">
      <alignment horizontal="right"/>
      <protection hidden="1"/>
    </xf>
    <xf numFmtId="0" fontId="20" fillId="0" borderId="0" xfId="0" applyFont="1" applyAlignment="1" applyProtection="1">
      <alignment horizontal="right"/>
      <protection hidden="1"/>
    </xf>
  </cellXfs>
  <cellStyles count="3">
    <cellStyle name="Comma" xfId="1" builtinId="3"/>
    <cellStyle name="Normal" xfId="0" builtinId="0"/>
    <cellStyle name="Percent" xfId="2" builtinId="5"/>
  </cellStyles>
  <dxfs count="14">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22" formatCode="mmm\-yy"/>
      <fill>
        <patternFill patternType="solid">
          <fgColor theme="4" tint="0.79998168889431442"/>
          <bgColor theme="0"/>
        </patternFill>
      </fill>
      <alignment horizontal="center" vertical="center" textRotation="0" wrapText="1" indent="0" justifyLastLine="0" shrinkToFit="0" readingOrder="0"/>
      <border diagonalUp="0" diagonalDown="0">
        <left/>
        <right/>
        <top style="thin">
          <color theme="4" tint="0.39997558519241921"/>
        </top>
        <bottom/>
        <vertical/>
        <horizontal/>
      </border>
    </dxf>
    <dxf>
      <border outline="0">
        <left style="thin">
          <color theme="4" tint="0.39997558519241921"/>
        </left>
        <top style="thin">
          <color theme="4" tint="0.39997558519241921"/>
        </top>
      </border>
    </dxf>
    <dxf>
      <font>
        <b val="0"/>
        <i val="0"/>
        <strike val="0"/>
        <condense val="0"/>
        <extend val="0"/>
        <outline val="0"/>
        <shadow val="0"/>
        <u val="none"/>
        <vertAlign val="baseline"/>
        <sz val="11"/>
        <color theme="1"/>
        <name val="Calibri"/>
        <scheme val="minor"/>
      </font>
      <fill>
        <patternFill patternType="solid">
          <fgColor theme="4" tint="0.79998168889431442"/>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ill>
        <patternFill>
          <bgColor rgb="FFFF00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assan%20Desktop\RFC\Calculator\2021\Version%20G-7%202%2020%20(Rates%20Updated%20OCT-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data"/>
      <sheetName val="Working"/>
      <sheetName val="Application"/>
      <sheetName val="Calc-Report"/>
      <sheetName val="CRR"/>
      <sheetName val="Rates"/>
      <sheetName val="Entry"/>
      <sheetName val="Updates"/>
      <sheetName val="MIS"/>
    </sheetNames>
    <sheetDataSet>
      <sheetData sheetId="0">
        <row r="8">
          <cell r="Q8">
            <v>5</v>
          </cell>
          <cell r="R8" t="str">
            <v>Interest Free PLS Saving</v>
          </cell>
        </row>
        <row r="9">
          <cell r="R9" t="str">
            <v>RFC (6 Months)</v>
          </cell>
        </row>
        <row r="10">
          <cell r="R10" t="str">
            <v>RFC 1 Year (Monthly)</v>
          </cell>
        </row>
        <row r="11">
          <cell r="R11" t="str">
            <v>RFC 1 year (6Months)</v>
          </cell>
        </row>
        <row r="12">
          <cell r="R12" t="str">
            <v>RFC 1 Year (Maturity)</v>
          </cell>
        </row>
        <row r="13">
          <cell r="R13" t="str">
            <v>RFC 2 years (Monthly)</v>
          </cell>
        </row>
        <row r="14">
          <cell r="R14" t="str">
            <v>RFC 2 years (6 Months)</v>
          </cell>
        </row>
        <row r="15">
          <cell r="R15" t="str">
            <v>RFC 2Years (Yearly)</v>
          </cell>
        </row>
        <row r="16">
          <cell r="R16" t="str">
            <v>RFC 2 years (Maturity)</v>
          </cell>
        </row>
        <row r="18">
          <cell r="R18" t="str">
            <v>RFC 3 years ( Monthly)</v>
          </cell>
        </row>
        <row r="19">
          <cell r="R19" t="str">
            <v>RFC 3 years (6 Months)</v>
          </cell>
        </row>
        <row r="20">
          <cell r="R20" t="str">
            <v>RFC 3 years (Yearly)</v>
          </cell>
        </row>
        <row r="21">
          <cell r="R21" t="str">
            <v>RFC 3 years (Maturity)</v>
          </cell>
        </row>
        <row r="22">
          <cell r="R22" t="str">
            <v>RFC 4 years ( Monthly)</v>
          </cell>
        </row>
        <row r="23">
          <cell r="R23" t="str">
            <v>RFC 4 years (6 Months)</v>
          </cell>
        </row>
        <row r="24">
          <cell r="R24" t="str">
            <v>RFC 4 years (Yearly)</v>
          </cell>
        </row>
        <row r="25">
          <cell r="R25" t="str">
            <v>RFC 4 years (Maturity)</v>
          </cell>
        </row>
        <row r="26">
          <cell r="R26" t="str">
            <v>RFC 5 years ( Monthly)</v>
          </cell>
        </row>
        <row r="27">
          <cell r="R27" t="str">
            <v>RFC 5 years (6 Months)</v>
          </cell>
        </row>
        <row r="28">
          <cell r="R28" t="str">
            <v>RFC 5 years (Yearly)</v>
          </cell>
        </row>
        <row r="29">
          <cell r="R29" t="str">
            <v>RFC 5 years (Maturity)</v>
          </cell>
        </row>
      </sheetData>
      <sheetData sheetId="1">
        <row r="3">
          <cell r="B3">
            <v>0</v>
          </cell>
        </row>
        <row r="4">
          <cell r="B4">
            <v>0</v>
          </cell>
        </row>
      </sheetData>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id="1" name="Table1" displayName="Table1" ref="A1:G80" totalsRowShown="0" headerRowDxfId="9" dataDxfId="8" tableBorderDxfId="7" dataCellStyle="Percent">
  <autoFilter ref="A1:G80"/>
  <tableColumns count="7">
    <tableColumn id="1" name="Month Year" dataDxfId="6"/>
    <tableColumn id="2" name="RFSD" dataDxfId="5" dataCellStyle="Percent"/>
    <tableColumn id="3" name="IMC (1 Year)" dataDxfId="4" dataCellStyle="Percent"/>
    <tableColumn id="4" name="IMC (2 Year)" dataDxfId="3" dataCellStyle="Percent"/>
    <tableColumn id="5" name="IMC (3 Year)" dataDxfId="2" dataCellStyle="Percent"/>
    <tableColumn id="6" name="IMC (4 Year)" dataDxfId="1" dataCellStyle="Percent"/>
    <tableColumn id="7" name="IMC (5 Year)" dataDxfId="0" dataCellStyle="Percen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workbookViewId="0">
      <selection activeCell="B15" sqref="B15"/>
    </sheetView>
  </sheetViews>
  <sheetFormatPr defaultRowHeight="15" x14ac:dyDescent="0.25"/>
  <cols>
    <col min="1" max="1" width="41" bestFit="1" customWidth="1"/>
    <col min="2" max="2" width="30" customWidth="1"/>
    <col min="3" max="3" width="23.5703125" customWidth="1"/>
    <col min="4" max="4" width="9.7109375" hidden="1" customWidth="1"/>
    <col min="5" max="5" width="11" hidden="1" customWidth="1"/>
    <col min="6" max="6" width="6.5703125" hidden="1" customWidth="1"/>
    <col min="7" max="7" width="10.7109375" hidden="1" customWidth="1"/>
    <col min="8" max="8" width="3" hidden="1" customWidth="1"/>
    <col min="9" max="9" width="25.140625" hidden="1" customWidth="1"/>
    <col min="10" max="10" width="40.28515625" customWidth="1"/>
    <col min="11" max="11" width="20" style="17" customWidth="1"/>
    <col min="12" max="12" width="13.140625" customWidth="1"/>
    <col min="13" max="13" width="14.5703125" customWidth="1"/>
    <col min="14" max="14" width="18.28515625" customWidth="1"/>
    <col min="15" max="15" width="11.28515625" customWidth="1"/>
    <col min="16" max="16" width="13.7109375" bestFit="1" customWidth="1"/>
  </cols>
  <sheetData>
    <row r="1" spans="1:21" ht="23.25" x14ac:dyDescent="0.35">
      <c r="A1" s="152" t="s">
        <v>32</v>
      </c>
      <c r="B1" s="152"/>
    </row>
    <row r="2" spans="1:21" ht="21" x14ac:dyDescent="0.35">
      <c r="A2" s="153" t="s">
        <v>33</v>
      </c>
      <c r="B2" s="153"/>
      <c r="I2" s="14" t="s">
        <v>15</v>
      </c>
      <c r="J2" s="154" t="s">
        <v>107</v>
      </c>
      <c r="K2" s="154"/>
    </row>
    <row r="3" spans="1:21" ht="21" x14ac:dyDescent="0.35">
      <c r="A3" s="91" t="s">
        <v>104</v>
      </c>
      <c r="B3" s="92"/>
      <c r="D3" t="s">
        <v>6</v>
      </c>
      <c r="E3" s="1">
        <f>IF(B11="","",B11)</f>
        <v>45721</v>
      </c>
      <c r="F3" s="1" t="str">
        <f>TEXT(E3,"mmm-yy")</f>
        <v>Mar-25</v>
      </c>
      <c r="G3" s="1">
        <f>EOMONTH(E3,0)</f>
        <v>45747</v>
      </c>
      <c r="H3">
        <f>IF(F3=F4,G5,G3-B11+1)</f>
        <v>27</v>
      </c>
      <c r="I3" s="14" t="s">
        <v>16</v>
      </c>
      <c r="J3" s="155" t="str">
        <f>IF('Calculation sheet'!K4&gt;0,"After crediting principle and accrued profit to customer account, recover Rs. "&amp;TEXT('Calculation sheet'!K4,"#,###,##.00")&amp;"/- From Customer Account and Credit PL 52671 (Income on Pre Mature Encashment) ","")</f>
        <v xml:space="preserve">After crediting principle and accrued profit to customer account, recover Rs. .00/- From Customer Account and Credit PL 52671 (Income on Pre Mature Encashment) </v>
      </c>
      <c r="K3" s="155"/>
    </row>
    <row r="4" spans="1:21" ht="24" customHeight="1" x14ac:dyDescent="0.35">
      <c r="A4" s="91" t="s">
        <v>105</v>
      </c>
      <c r="B4" s="120"/>
      <c r="D4" t="s">
        <v>29</v>
      </c>
      <c r="E4" s="1" t="str">
        <f>IF(B13="","",B13)</f>
        <v/>
      </c>
      <c r="F4" s="1" t="str">
        <f>TEXT(E4,"mmm-yy")</f>
        <v/>
      </c>
      <c r="G4" s="1" t="e">
        <f>EOMONTH(B13,-1)+1</f>
        <v>#NUM!</v>
      </c>
      <c r="H4" t="e">
        <f>E4-G4</f>
        <v>#VALUE!</v>
      </c>
      <c r="I4" s="14" t="s">
        <v>17</v>
      </c>
      <c r="J4" s="156"/>
      <c r="K4" s="156"/>
    </row>
    <row r="5" spans="1:21" ht="21" x14ac:dyDescent="0.35">
      <c r="A5" s="153" t="s">
        <v>100</v>
      </c>
      <c r="B5" s="153"/>
      <c r="C5" s="88" t="s">
        <v>101</v>
      </c>
      <c r="E5" s="20" t="s">
        <v>30</v>
      </c>
      <c r="F5" s="20"/>
      <c r="G5" s="85" t="e">
        <f>_xlfn.DAYS(E4,E3)</f>
        <v>#VALUE!</v>
      </c>
      <c r="I5" s="14" t="s">
        <v>18</v>
      </c>
    </row>
    <row r="6" spans="1:21" ht="21" x14ac:dyDescent="0.35">
      <c r="A6" s="68" t="s">
        <v>7</v>
      </c>
      <c r="B6" s="69"/>
      <c r="E6" s="1"/>
      <c r="F6" s="1"/>
      <c r="I6" s="14" t="s">
        <v>19</v>
      </c>
    </row>
    <row r="7" spans="1:21" ht="21.75" thickBot="1" x14ac:dyDescent="0.4">
      <c r="A7" s="4" t="s">
        <v>8</v>
      </c>
      <c r="B7" s="5"/>
    </row>
    <row r="8" spans="1:21" ht="21.75" thickBot="1" x14ac:dyDescent="0.4">
      <c r="A8" s="3" t="s">
        <v>9</v>
      </c>
      <c r="B8" s="5"/>
      <c r="I8" s="14" t="s">
        <v>89</v>
      </c>
    </row>
    <row r="9" spans="1:21" ht="21" x14ac:dyDescent="0.35">
      <c r="A9" s="6" t="s">
        <v>82</v>
      </c>
      <c r="B9" s="7"/>
      <c r="I9" s="14" t="s">
        <v>88</v>
      </c>
    </row>
    <row r="10" spans="1:21" ht="21.75" thickBot="1" x14ac:dyDescent="0.4">
      <c r="A10" s="4" t="s">
        <v>81</v>
      </c>
      <c r="B10" s="8" t="s">
        <v>15</v>
      </c>
    </row>
    <row r="11" spans="1:21" ht="21.75" thickBot="1" x14ac:dyDescent="0.4">
      <c r="A11" s="3" t="s">
        <v>10</v>
      </c>
      <c r="B11" s="72">
        <v>45721</v>
      </c>
      <c r="C11" s="88" t="s">
        <v>102</v>
      </c>
      <c r="I11" s="2" t="s">
        <v>90</v>
      </c>
    </row>
    <row r="12" spans="1:21" ht="21.75" thickBot="1" x14ac:dyDescent="0.4">
      <c r="A12" s="9" t="s">
        <v>103</v>
      </c>
      <c r="B12" s="74">
        <f>IF(B10=I2,EDATE(B11,12),IF(B10=I3,EDATE(B11,24),IF(B10=I4,EDATE(B11,36),IF(B10=I5,EDATE(B11,48),IF(B10=I6,EDATE(B11,60),"")))))</f>
        <v>46086</v>
      </c>
      <c r="C12" s="90" t="str">
        <f>IF(B12&lt;B13,"INPUT ROLLOVER DATE","")</f>
        <v/>
      </c>
      <c r="I12" s="2" t="s">
        <v>91</v>
      </c>
    </row>
    <row r="13" spans="1:21" ht="21.75" thickBot="1" x14ac:dyDescent="0.4">
      <c r="A13" s="10" t="s">
        <v>11</v>
      </c>
      <c r="B13" s="72"/>
      <c r="C13" s="89" t="str">
        <f ca="1">IF(B13&gt;TODAY(),"Input Correct Date",IF(B11&gt;B13,"Issuance/Re-issuance Date Cannot be greater than Premature Encashment Date",IF(B12=B13,"The Certificate will mature today. Please encash Certificate tomorrow.","OK")))</f>
        <v>Issuance/Re-issuance Date Cannot be greater than Premature Encashment Date</v>
      </c>
      <c r="I13" s="2" t="s">
        <v>92</v>
      </c>
    </row>
    <row r="14" spans="1:21" ht="21.75" hidden="1" thickBot="1" x14ac:dyDescent="0.4">
      <c r="A14" s="11" t="s">
        <v>12</v>
      </c>
      <c r="B14" s="21">
        <f>B13</f>
        <v>0</v>
      </c>
      <c r="I14" s="2" t="s">
        <v>93</v>
      </c>
      <c r="R14" s="15"/>
      <c r="S14" s="15"/>
      <c r="T14" s="14"/>
      <c r="U14" s="14"/>
    </row>
    <row r="15" spans="1:21" ht="21" x14ac:dyDescent="0.35">
      <c r="A15" s="12" t="s">
        <v>13</v>
      </c>
      <c r="B15" s="71" t="s">
        <v>90</v>
      </c>
      <c r="C15" s="73" t="str">
        <f>IF(B15="Death of Certificate Holder","Encash on face value","")</f>
        <v/>
      </c>
      <c r="R15" s="15"/>
      <c r="S15" s="15"/>
      <c r="T15" s="14"/>
      <c r="U15" s="14"/>
    </row>
    <row r="16" spans="1:21" ht="21.75" thickBot="1" x14ac:dyDescent="0.4">
      <c r="A16" s="13" t="s">
        <v>14</v>
      </c>
      <c r="B16" s="70" t="s">
        <v>89</v>
      </c>
      <c r="R16" s="15"/>
      <c r="S16" s="15"/>
      <c r="T16" s="14"/>
      <c r="U16" s="14"/>
    </row>
    <row r="17" spans="3:21" x14ac:dyDescent="0.25">
      <c r="R17" s="15"/>
      <c r="S17" s="15"/>
      <c r="T17" s="14"/>
      <c r="U17" s="14"/>
    </row>
    <row r="19" spans="3:21" x14ac:dyDescent="0.25">
      <c r="C19" s="82"/>
    </row>
    <row r="71" spans="10:17" x14ac:dyDescent="0.25">
      <c r="J71" s="15"/>
      <c r="K71" s="19"/>
      <c r="L71" s="15"/>
      <c r="M71" s="15"/>
      <c r="N71" s="15"/>
      <c r="O71" s="15"/>
      <c r="P71" s="15"/>
    </row>
    <row r="72" spans="10:17" x14ac:dyDescent="0.25">
      <c r="J72" s="15"/>
      <c r="K72" s="19"/>
      <c r="L72" s="15"/>
      <c r="M72" s="15"/>
      <c r="N72" s="15"/>
      <c r="O72" s="15"/>
      <c r="P72" s="15"/>
      <c r="Q72" s="15"/>
    </row>
    <row r="73" spans="10:17" x14ac:dyDescent="0.25">
      <c r="J73" s="15"/>
      <c r="K73" s="19"/>
      <c r="L73" s="15"/>
      <c r="M73" s="15"/>
      <c r="N73" s="15"/>
      <c r="O73" s="15"/>
      <c r="P73" s="15"/>
      <c r="Q73" s="15"/>
    </row>
    <row r="74" spans="10:17" x14ac:dyDescent="0.25">
      <c r="J74" s="15"/>
      <c r="K74" s="19"/>
      <c r="L74" s="15"/>
      <c r="M74" s="15"/>
      <c r="N74" s="15"/>
      <c r="O74" s="15"/>
      <c r="P74" s="15"/>
      <c r="Q74" s="15"/>
    </row>
    <row r="75" spans="10:17" x14ac:dyDescent="0.25">
      <c r="Q75" s="15"/>
    </row>
  </sheetData>
  <mergeCells count="5">
    <mergeCell ref="A1:B1"/>
    <mergeCell ref="A2:B2"/>
    <mergeCell ref="A5:B5"/>
    <mergeCell ref="J2:K2"/>
    <mergeCell ref="J3:K4"/>
  </mergeCells>
  <conditionalFormatting sqref="B3:B4">
    <cfRule type="expression" dxfId="13" priority="4">
      <formula>$B$4=""</formula>
    </cfRule>
  </conditionalFormatting>
  <conditionalFormatting sqref="C13">
    <cfRule type="containsText" dxfId="12" priority="2" operator="containsText" text="Issuance/Re-issuance Date Cannot be greater than Premature Encashment Date">
      <formula>NOT(ISERROR(SEARCH("Issuance/Re-issuance Date Cannot be greater than Premature Encashment Date",C13)))</formula>
    </cfRule>
    <cfRule type="containsText" dxfId="11" priority="3" operator="containsText" text="Input Correct Date">
      <formula>NOT(ISERROR(SEARCH("Input Correct Date",C13)))</formula>
    </cfRule>
  </conditionalFormatting>
  <conditionalFormatting sqref="C15">
    <cfRule type="containsText" dxfId="10" priority="1" operator="containsText" text="Encash on face value">
      <formula>NOT(ISERROR(SEARCH("Encash on face value",C15)))</formula>
    </cfRule>
  </conditionalFormatting>
  <dataValidations count="4">
    <dataValidation type="list" allowBlank="1" showInputMessage="1" showErrorMessage="1" sqref="D14">
      <formula1>$G$2:$G$5</formula1>
    </dataValidation>
    <dataValidation type="list" allowBlank="1" showInputMessage="1" showErrorMessage="1" sqref="B10 D9">
      <formula1>$I$2:$I$6</formula1>
    </dataValidation>
    <dataValidation type="list" allowBlank="1" showInputMessage="1" showErrorMessage="1" sqref="B15">
      <formula1>$I$11:$I$14</formula1>
    </dataValidation>
    <dataValidation type="list" allowBlank="1" showInputMessage="1" showErrorMessage="1" sqref="B16">
      <formula1>$I$8:$I$9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workbookViewId="0">
      <selection activeCell="O6" sqref="O6"/>
    </sheetView>
  </sheetViews>
  <sheetFormatPr defaultColWidth="17.140625" defaultRowHeight="15" x14ac:dyDescent="0.25"/>
  <cols>
    <col min="1" max="1" width="9.7109375" bestFit="1" customWidth="1"/>
    <col min="2" max="2" width="15.140625" customWidth="1"/>
    <col min="3" max="3" width="13.140625" bestFit="1" customWidth="1"/>
    <col min="4" max="5" width="17.140625" hidden="1" customWidth="1"/>
    <col min="7" max="7" width="17.140625" customWidth="1"/>
    <col min="8" max="8" width="17.140625" hidden="1" customWidth="1"/>
    <col min="9" max="9" width="15" hidden="1" customWidth="1"/>
    <col min="11" max="11" width="19.42578125" customWidth="1"/>
    <col min="13" max="13" width="5" hidden="1" customWidth="1"/>
    <col min="14" max="14" width="11.42578125" hidden="1" customWidth="1"/>
    <col min="15" max="15" width="40.28515625" customWidth="1"/>
  </cols>
  <sheetData>
    <row r="1" spans="1:16" ht="15.75" x14ac:dyDescent="0.25">
      <c r="A1" s="164" t="s">
        <v>83</v>
      </c>
      <c r="B1" s="165"/>
      <c r="C1" s="166"/>
      <c r="D1" s="55"/>
      <c r="E1" s="54"/>
      <c r="F1" s="164" t="s">
        <v>84</v>
      </c>
      <c r="G1" s="166"/>
      <c r="H1" s="54"/>
      <c r="I1" s="54"/>
      <c r="J1" s="164" t="s">
        <v>9</v>
      </c>
      <c r="K1" s="165"/>
      <c r="L1" s="166"/>
      <c r="M1" s="129"/>
      <c r="N1" s="129"/>
      <c r="O1" s="54"/>
      <c r="P1" s="54"/>
    </row>
    <row r="2" spans="1:16" ht="15.75" x14ac:dyDescent="0.25">
      <c r="A2" s="169">
        <f>Input!B3</f>
        <v>0</v>
      </c>
      <c r="B2" s="169"/>
      <c r="C2" s="170"/>
      <c r="D2" s="56"/>
      <c r="E2" s="54"/>
      <c r="F2" s="168">
        <f>Input!B6</f>
        <v>0</v>
      </c>
      <c r="G2" s="170"/>
      <c r="H2" s="54"/>
      <c r="I2" s="54"/>
      <c r="J2" s="168">
        <f>Input!B8</f>
        <v>0</v>
      </c>
      <c r="K2" s="169"/>
      <c r="L2" s="170"/>
      <c r="M2" s="130"/>
      <c r="N2" s="130"/>
      <c r="O2" s="54"/>
      <c r="P2" s="54"/>
    </row>
    <row r="3" spans="1:16" s="18" customFormat="1" ht="30" x14ac:dyDescent="0.25">
      <c r="A3" s="160" t="s">
        <v>23</v>
      </c>
      <c r="B3" s="161"/>
      <c r="C3" s="66" t="s">
        <v>85</v>
      </c>
      <c r="D3" s="75"/>
      <c r="E3" s="76"/>
      <c r="F3" s="57" t="s">
        <v>24</v>
      </c>
      <c r="G3" s="57" t="s">
        <v>25</v>
      </c>
      <c r="H3" s="76"/>
      <c r="I3" s="76"/>
      <c r="J3" s="67" t="s">
        <v>26</v>
      </c>
      <c r="K3" s="57" t="s">
        <v>27</v>
      </c>
      <c r="L3" s="57" t="s">
        <v>28</v>
      </c>
      <c r="M3" s="57"/>
      <c r="N3" s="57"/>
      <c r="O3" s="154" t="s">
        <v>107</v>
      </c>
      <c r="P3" s="154"/>
    </row>
    <row r="4" spans="1:16" ht="33.75" customHeight="1" x14ac:dyDescent="0.25">
      <c r="A4" s="162" t="str">
        <f>TEXT(Input!$B$9,"#,###,###.00")</f>
        <v>.00</v>
      </c>
      <c r="B4" s="163"/>
      <c r="C4" s="58" t="str">
        <f>IFERROR(Input!G5,"")</f>
        <v/>
      </c>
      <c r="D4" s="77"/>
      <c r="E4" s="78"/>
      <c r="F4" s="61" t="str">
        <f>TEXT(SUM('Calculation sheet'!$G$7:$G$66),"#,###,###.00")</f>
        <v>.00</v>
      </c>
      <c r="G4" s="61" t="str">
        <f>TEXT(SUM('Calculation sheet'!$K$7:$K$66),"#,###,###.00")</f>
        <v>.00</v>
      </c>
      <c r="H4" s="78"/>
      <c r="I4" s="78"/>
      <c r="J4" s="59" t="str">
        <f>TEXT(A4+F4-G4,"#,###,###.00")</f>
        <v>.00</v>
      </c>
      <c r="K4" s="60" t="str">
        <f>TEXT(G4-F4,"#,###,###.00")</f>
        <v>.00</v>
      </c>
      <c r="L4" s="60" t="str">
        <f>Input!B16</f>
        <v>Yes</v>
      </c>
      <c r="M4" s="60"/>
      <c r="N4" s="60"/>
      <c r="O4" s="167" t="str">
        <f>IF(K4&gt;0,"Recover Rs. "&amp;TEXT(K4,"#,###,##.00")&amp;"/- From Customer Account and Credit PL 52671 (Income on Pre Mature Encashment) ","")</f>
        <v xml:space="preserve">Recover Rs. .00/- From Customer Account and Credit PL 52671 (Income on Pre Mature Encashment) </v>
      </c>
      <c r="P4" s="167"/>
    </row>
    <row r="5" spans="1:16" ht="27.75" customHeight="1" x14ac:dyDescent="0.25">
      <c r="A5" s="157" t="s">
        <v>98</v>
      </c>
      <c r="B5" s="157"/>
      <c r="C5" s="157"/>
      <c r="D5" s="78"/>
      <c r="E5" s="78"/>
      <c r="F5" s="65" t="str">
        <f>IFERROR(IF(AND($C$4&gt;0,$C$4&lt;365),"IMC PLS Rate",IF(AND($C$4&gt;=365,$C$4&lt;730),"IMC 1 Year",IF(AND($C$4&gt;=730,$C$4&lt;1095),"IMC 2 Year",IF(AND($C$4&gt;=1095,$C$4&lt;1460),"IMC 3 Year",IF(AND($C$4&gt;=1460,$C$4&lt;1825),"IMC 4 Year",IF(AND($C$4&gt;=1825),"IMC 5 Year","")))))),"")</f>
        <v>IMC 5 Year</v>
      </c>
      <c r="G5" s="86" t="str">
        <f>Input!C12</f>
        <v/>
      </c>
      <c r="H5" s="63"/>
      <c r="I5" s="64"/>
      <c r="J5" s="158" t="s">
        <v>99</v>
      </c>
      <c r="K5" s="159"/>
      <c r="L5" s="62" t="str">
        <f>Input!B10</f>
        <v>IMC (1 Year)</v>
      </c>
      <c r="M5" s="131"/>
      <c r="N5" s="131"/>
      <c r="O5" s="79"/>
      <c r="P5" s="79"/>
    </row>
    <row r="6" spans="1:16" ht="30" x14ac:dyDescent="0.25">
      <c r="A6" s="98" t="s">
        <v>20</v>
      </c>
      <c r="B6" s="83" t="s">
        <v>0</v>
      </c>
      <c r="C6" s="83" t="s">
        <v>1</v>
      </c>
      <c r="D6" s="84" t="s">
        <v>94</v>
      </c>
      <c r="E6" s="84" t="s">
        <v>95</v>
      </c>
      <c r="F6" s="84" t="s">
        <v>2</v>
      </c>
      <c r="G6" s="84" t="s">
        <v>86</v>
      </c>
      <c r="H6" s="84" t="s">
        <v>96</v>
      </c>
      <c r="I6" s="84" t="s">
        <v>97</v>
      </c>
      <c r="J6" s="84" t="s">
        <v>4</v>
      </c>
      <c r="K6" s="83" t="s">
        <v>87</v>
      </c>
      <c r="L6" s="99" t="s">
        <v>5</v>
      </c>
      <c r="M6" s="132" t="s">
        <v>108</v>
      </c>
      <c r="N6" s="132" t="s">
        <v>109</v>
      </c>
      <c r="O6" s="54"/>
      <c r="P6" s="54"/>
    </row>
    <row r="7" spans="1:16" x14ac:dyDescent="0.25">
      <c r="A7" s="100">
        <v>1</v>
      </c>
      <c r="B7" s="103">
        <f>IF(Input!B11="","",Input!E3)</f>
        <v>45721</v>
      </c>
      <c r="C7" s="104">
        <f>IF('Calculation sheet'!$B7="","",Input!H3)</f>
        <v>27</v>
      </c>
      <c r="D7" s="105">
        <f>IFERROR(
  IF($C$4&lt;365,
    IFERROR(
      VLOOKUP(DATE(YEAR('Calculation sheet'!$B7), MONTH('Calculation sheet'!$B7), 1), Rates!$A$2:$B$503, 2, FALSE),
      IFERROR(
        VLOOKUP(DATE(YEAR('Calculation sheet'!$B7), MONTH('Calculation sheet'!$B7)-1, 1), Rates!$A$2:$B$503, 2, FALSE),
        IFERROR(
          VLOOKUP(DATE(YEAR('Calculation sheet'!$B7), MONTH('Calculation sheet'!$B7)-2, 1), Rates!$A$2:$B$503, 2, FALSE),
          VLOOKUP(DATE(YEAR('Calculation sheet'!$B7), MONTH('Calculation sheet'!$B7)-3, 1), Rates!$A$2:$B$503, 2, FALSE)
        )
      )
    ),
  IF($C$4&lt;730,
    IFERROR(
      VLOOKUP(DATE(YEAR('Calculation sheet'!$B7), MONTH('Calculation sheet'!$B7), 1), Rates!$A$2:$C$503, 3, FALSE),
      IFERROR(
        VLOOKUP(DATE(YEAR('Calculation sheet'!$B7), MONTH('Calculation sheet'!$B7)-1, 1), Rates!$A$2:$C$503, 3, FALSE),
        IFERROR(
          VLOOKUP(DATE(YEAR('Calculation sheet'!$B7), MONTH('Calculation sheet'!$B7)-2, 1), Rates!$A$2:$C$503, 3, FALSE),
          VLOOKUP(DATE(YEAR('Calculation sheet'!$B7), MONTH('Calculation sheet'!$B7)-3, 1), Rates!$A$2:$C$503, 3, FALSE)
        )
      )
    ),
  IF($C$4&lt;1095,
    IFERROR(
      VLOOKUP(DATE(YEAR('Calculation sheet'!$B7), MONTH('Calculation sheet'!$B7), 1), Rates!$A$2:$D$503, 4, FALSE),
      IFERROR(
        VLOOKUP(DATE(YEAR('Calculation sheet'!$B7), MONTH('Calculation sheet'!$B7)-1, 1), Rates!$A$2:$D$503, 4, FALSE),
        IFERROR(
          VLOOKUP(DATE(YEAR('Calculation sheet'!$B7), MONTH('Calculation sheet'!$B7)-2, 1), Rates!$A$2:$D$503, 4, FALSE),
          VLOOKUP(DATE(YEAR('Calculation sheet'!$B7), MONTH('Calculation sheet'!$B7)-3, 1), Rates!$A$2:$D$503, 4, FALSE)
        )
      )
    ),
  IF($C$4&lt;1460,
    IFERROR(
      VLOOKUP(DATE(YEAR('Calculation sheet'!$B7), MONTH('Calculation sheet'!$B7), 1), Rates!$A$2:$E$503, 5, FALSE),
      IFERROR(
        VLOOKUP(DATE(YEAR('Calculation sheet'!$B7), MONTH('Calculation sheet'!$B7)-1, 1), Rates!$A$2:$E$503, 5, FALSE),
        IFERROR(
          VLOOKUP(DATE(YEAR('Calculation sheet'!$B7), MONTH('Calculation sheet'!$B7)-2, 1), Rates!$A$2:$E$503, 5, FALSE),
          VLOOKUP(DATE(YEAR('Calculation sheet'!$B7), MONTH('Calculation sheet'!$B7)-3, 1), Rates!$A$2:$E$503, 5, FALSE)
        )
      )
    ),
  IF($C$4&lt;1825,
    IFERROR(
      VLOOKUP(DATE(YEAR('Calculation sheet'!$B7), MONTH('Calculation sheet'!$B7), 1), Rates!$A$2:$F$503, 6, FALSE),
      IFERROR(
        VLOOKUP(DATE(YEAR('Calculation sheet'!$B7), MONTH('Calculation sheet'!$B7)-1, 1), Rates!$A$2:$F$503, 6, FALSE),
        IFERROR(
          VLOOKUP(DATE(YEAR('Calculation sheet'!$B7), MONTH('Calculation sheet'!$B7)-2, 1), Rates!$A$2:$F$503, 6, FALSE),
          VLOOKUP(DATE(YEAR('Calculation sheet'!$B7), MONTH('Calculation sheet'!$B7)-3, 1), Rates!$A$2:$F$503, 6, FALSE)
        )
      )
    ),
    IFERROR(
      VLOOKUP(DATE(YEAR('Calculation sheet'!$B7), MONTH('Calculation sheet'!$B7), 1), Rates!$A$2:$G$503, 7, FALSE),
      IFERROR(
        VLOOKUP(DATE(YEAR('Calculation sheet'!$B7), MONTH('Calculation sheet'!$B7)-1, 1), Rates!$A$2:$G$503, 7, FALSE),
        IFERROR(
          VLOOKUP(DATE(YEAR('Calculation sheet'!$B7), MONTH('Calculation sheet'!$B7)-2, 1), Rates!$A$2:$G$503, 7, FALSE),
          VLOOKUP(DATE(YEAR('Calculation sheet'!$B7), MONTH('Calculation sheet'!$B7)-3, 1), Rates!$A$2:$G$503, 7, FALSE)
        )
      )
    )
  ))))),
  ""
)</f>
        <v>9.5700000000000007E-2</v>
      </c>
      <c r="E7" s="105">
        <f>IF(AND('Calculation sheet'!$C7&lt;&gt;0,'Calculation sheet'!$D7=0%),D6,'Calculation sheet'!$D7)</f>
        <v>9.5700000000000007E-2</v>
      </c>
      <c r="F7" s="105">
        <f>IF(C7&lt;&gt;0,D7,"")</f>
        <v>9.5700000000000007E-2</v>
      </c>
      <c r="G7" s="106">
        <f>IFERROR(IF('Calculation sheet'!$F7&lt;&gt;"",$A$4*'Calculation sheet'!$C7*'Calculation sheet'!$F7/N7,""),"")</f>
        <v>0</v>
      </c>
      <c r="H7" s="105">
        <f>IF(Input!$B$10=Input!$I$2,
  IFERROR(VLOOKUP(DATE(YEAR('Calculation sheet'!$B7), MONTH('Calculation sheet'!$B7), 1), Rates!$A$2:$C$503, 3, FALSE),
  IFERROR(VLOOKUP(DATE(YEAR('Calculation sheet'!$B7), MONTH('Calculation sheet'!$B7)-1, 1), Rates!$A$2:$C$503, 3, FALSE),
  IFERROR(VLOOKUP(DATE(YEAR('Calculation sheet'!$B7), MONTH('Calculation sheet'!$B7)-2, 1), Rates!$A$2:$C$503, 3, FALSE), IFERROR(VLOOKUP(DATE(YEAR('Calculation sheet'!$B7), MONTH('Calculation sheet'!$B7)-3, 1), Rates!$A$2:$C$503, 3, FALSE),
  "")))),
IF(Input!$B$10=Input!$I$3,
  IFERROR(VLOOKUP(DATE(YEAR('Calculation sheet'!$B7), MONTH('Calculation sheet'!$B7), 1), Rates!$A$2:$D$503, 4, FALSE),
  IFERROR(VLOOKUP(DATE(YEAR('Calculation sheet'!$B7), MONTH('Calculation sheet'!$B7)-1, 1), Rates!$A$2:$D$503, 4, FALSE),
  IFERROR(VLOOKUP(DATE(YEAR('Calculation sheet'!$B7), MONTH('Calculation sheet'!$B7)-2, 1), Rates!$A$2:$D$503, 4, FALSE), IFERROR(VLOOKUP(DATE(YEAR('Calculation sheet'!$B7), MONTH('Calculation sheet'!$B7)-3, 1), Rates!$A$2:$D$503, 4, FALSE),
  "")))),
IF(Input!$B$10=Input!$I$4,
  IFERROR(VLOOKUP(DATE(YEAR('Calculation sheet'!$B7), MONTH('Calculation sheet'!$B7), 1), Rates!$A$2:$E$503, 5, FALSE),
  IFERROR(VLOOKUP(DATE(YEAR('Calculation sheet'!$B7), MONTH('Calculation sheet'!$B7)-1, 1), Rates!$A$2:$E$503, 5, FALSE),
  IFERROR(VLOOKUP(DATE(YEAR('Calculation sheet'!$B7), MONTH('Calculation sheet'!$B7)-2, 1), Rates!$A$2:$E$503, 5, FALSE), IFERROR(VLOOKUP(DATE(YEAR('Calculation sheet'!$B7), MONTH('Calculation sheet'!$B7)-3, 1), Rates!$A$2:$E$503, 5, FALSE),
  "")))),
IF(Input!$B$10=Input!$I$5,
  IFERROR(VLOOKUP(DATE(YEAR('Calculation sheet'!$B7), MONTH('Calculation sheet'!$B7), 1), Rates!$A$2:$F$503, 6, FALSE),
  IFERROR(VLOOKUP(DATE(YEAR('Calculation sheet'!$B7), MONTH('Calculation sheet'!$B7)-1, 1), Rates!$A$2:$F$503, 6, FALSE),
  IFERROR(VLOOKUP(DATE(YEAR('Calculation sheet'!$B7), MONTH('Calculation sheet'!$B7)-2, 1), Rates!$A$2:$F$503, 6, FALSE), IFERROR(VLOOKUP(DATE(YEAR('Calculation sheet'!$B7), MONTH('Calculation sheet'!$B7)-3, 1), Rates!$A$2:$F$503, 6, FALSE),
  "")))),
IF(Input!$B$10=Input!$I$6,
  IFERROR(VLOOKUP(DATE(YEAR('Calculation sheet'!$B7), MONTH('Calculation sheet'!$B7), 1), Rates!$A$2:$G$503, 7, FALSE),
  IFERROR(VLOOKUP(DATE(YEAR('Calculation sheet'!$B7), MONTH('Calculation sheet'!$B7)-1, 1), Rates!$A$2:$G$503, 7, FALSE),
  IFERROR(VLOOKUP(DATE(YEAR('Calculation sheet'!$B7), MONTH('Calculation sheet'!$B7)-2, 1), Rates!$A$2:$G$503, 7, FALSE), IFERROR(VLOOKUP(DATE(YEAR('Calculation sheet'!$B7), MONTH('Calculation sheet'!$B7)-3, 1), Rates!$A$2:$G$503, 7, FALSE),
  "")))),
"")))))</f>
        <v>9.01E-2</v>
      </c>
      <c r="I7" s="105">
        <f>IF(AND('Calculation sheet'!$C7&lt;&gt;0,'Calculation sheet'!$H7=0%),H6,'Calculation sheet'!$H7)</f>
        <v>9.01E-2</v>
      </c>
      <c r="J7" s="108">
        <f>IF(C7&lt;&gt;0,H7,"")</f>
        <v>9.01E-2</v>
      </c>
      <c r="K7" s="106">
        <f>IFERROR($A$4*'Calculation sheet'!$C7*'Calculation sheet'!$J7/N7,"")</f>
        <v>0</v>
      </c>
      <c r="L7" s="110">
        <f>IFERROR('Calculation sheet'!$K7-'Calculation sheet'!$G7,"")</f>
        <v>0</v>
      </c>
      <c r="M7">
        <f>IF(B7="","",YEAR(B7))</f>
        <v>2025</v>
      </c>
      <c r="N7" s="133">
        <f>IF(M7="","",IF(OR(MOD(M7,4)=0,AND(MOD(M7,100)&lt;&gt;0,MOD(M7,400)=0)),366,365))</f>
        <v>365</v>
      </c>
      <c r="O7" s="54"/>
      <c r="P7" s="54"/>
    </row>
    <row r="8" spans="1:16" x14ac:dyDescent="0.25">
      <c r="A8" s="101">
        <v>2</v>
      </c>
      <c r="B8" s="111" t="str">
        <f>IFERROR(IF(DATE(YEAR(B7),MONTH(B7),1)&gt;=DATE(YEAR(Input!$E$4),MONTH(Input!$E$4),1),"",DATE(YEAR(B7),MONTH(B7)+1,1)),"")</f>
        <v/>
      </c>
      <c r="C8" s="112" t="str">
        <f>IFERROR(IF(DATE(YEAR('Calculation sheet'!$B8),MONTH('Calculation sheet'!$B8),1)=DATE(YEAR(Input!$E$4),MONTH(Input!$E$4),1),Input!$H$4,IF('Calculation sheet'!$B8&lt;&gt;"",DAY(EOMONTH('Calculation sheet'!$B8,0)),"")),"")</f>
        <v/>
      </c>
      <c r="D8" s="105" t="str">
        <f>IFERROR(
  IF($C$4&lt;365,
    IFERROR(
      VLOOKUP(DATE(YEAR('Calculation sheet'!$B8), MONTH('Calculation sheet'!$B8), 1), Rates!$A$2:$B$503, 2, FALSE),
      IFERROR(
        VLOOKUP(DATE(YEAR('Calculation sheet'!$B8), MONTH('Calculation sheet'!$B8)-1, 1), Rates!$A$2:$B$503, 2, FALSE),
        IFERROR(
          VLOOKUP(DATE(YEAR('Calculation sheet'!$B8), MONTH('Calculation sheet'!$B8)-2, 1), Rates!$A$2:$B$503, 2, FALSE),
          VLOOKUP(DATE(YEAR('Calculation sheet'!$B8), MONTH('Calculation sheet'!$B8)-3, 1), Rates!$A$2:$B$503, 2, FALSE)
        )
      )
    ),
  IF($C$4&lt;730,
    IFERROR(
      VLOOKUP(DATE(YEAR('Calculation sheet'!$B8), MONTH('Calculation sheet'!$B8), 1), Rates!$A$2:$C$503, 3, FALSE),
      IFERROR(
        VLOOKUP(DATE(YEAR('Calculation sheet'!$B8), MONTH('Calculation sheet'!$B8)-1, 1), Rates!$A$2:$C$503, 3, FALSE),
        IFERROR(
          VLOOKUP(DATE(YEAR('Calculation sheet'!$B8), MONTH('Calculation sheet'!$B8)-2, 1), Rates!$A$2:$C$503, 3, FALSE),
          VLOOKUP(DATE(YEAR('Calculation sheet'!$B8), MONTH('Calculation sheet'!$B8)-3, 1), Rates!$A$2:$C$503, 3, FALSE)
        )
      )
    ),
  IF($C$4&lt;1095,
    IFERROR(
      VLOOKUP(DATE(YEAR('Calculation sheet'!$B8), MONTH('Calculation sheet'!$B8), 1), Rates!$A$2:$D$503, 4, FALSE),
      IFERROR(
        VLOOKUP(DATE(YEAR('Calculation sheet'!$B8), MONTH('Calculation sheet'!$B8)-1, 1), Rates!$A$2:$D$503, 4, FALSE),
        IFERROR(
          VLOOKUP(DATE(YEAR('Calculation sheet'!$B8), MONTH('Calculation sheet'!$B8)-2, 1), Rates!$A$2:$D$503, 4, FALSE),
          VLOOKUP(DATE(YEAR('Calculation sheet'!$B8), MONTH('Calculation sheet'!$B8)-3, 1), Rates!$A$2:$D$503, 4, FALSE)
        )
      )
    ),
  IF($C$4&lt;1460,
    IFERROR(
      VLOOKUP(DATE(YEAR('Calculation sheet'!$B8), MONTH('Calculation sheet'!$B8), 1), Rates!$A$2:$E$503, 5, FALSE),
      IFERROR(
        VLOOKUP(DATE(YEAR('Calculation sheet'!$B8), MONTH('Calculation sheet'!$B8)-1, 1), Rates!$A$2:$E$503, 5, FALSE),
        IFERROR(
          VLOOKUP(DATE(YEAR('Calculation sheet'!$B8), MONTH('Calculation sheet'!$B8)-2, 1), Rates!$A$2:$E$503, 5, FALSE),
          VLOOKUP(DATE(YEAR('Calculation sheet'!$B8), MONTH('Calculation sheet'!$B8)-3, 1), Rates!$A$2:$E$503, 5, FALSE)
        )
      )
    ),
  IF($C$4&lt;1825,
    IFERROR(
      VLOOKUP(DATE(YEAR('Calculation sheet'!$B8), MONTH('Calculation sheet'!$B8), 1), Rates!$A$2:$F$503, 6, FALSE),
      IFERROR(
        VLOOKUP(DATE(YEAR('Calculation sheet'!$B8), MONTH('Calculation sheet'!$B8)-1, 1), Rates!$A$2:$F$503, 6, FALSE),
        IFERROR(
          VLOOKUP(DATE(YEAR('Calculation sheet'!$B8), MONTH('Calculation sheet'!$B8)-2, 1), Rates!$A$2:$F$503, 6, FALSE),
          VLOOKUP(DATE(YEAR('Calculation sheet'!$B8), MONTH('Calculation sheet'!$B8)-3, 1), Rates!$A$2:$F$503, 6, FALSE)
        )
      )
    ),
    IFERROR(
      VLOOKUP(DATE(YEAR('Calculation sheet'!$B8), MONTH('Calculation sheet'!$B8), 1), Rates!$A$2:$G$503, 7, FALSE),
      IFERROR(
        VLOOKUP(DATE(YEAR('Calculation sheet'!$B8), MONTH('Calculation sheet'!$B8)-1, 1), Rates!$A$2:$G$503, 7, FALSE),
        IFERROR(
          VLOOKUP(DATE(YEAR('Calculation sheet'!$B8), MONTH('Calculation sheet'!$B8)-2, 1), Rates!$A$2:$G$503, 7, FALSE),
          VLOOKUP(DATE(YEAR('Calculation sheet'!$B8), MONTH('Calculation sheet'!$B8)-3, 1), Rates!$A$2:$G$503, 7, FALSE)
        )
      )
    )
  ))))),
  ""
)</f>
        <v/>
      </c>
      <c r="E8" s="113" t="str">
        <f>IF(AND('Calculation sheet'!$C8&lt;&gt;0,'Calculation sheet'!$D8=0%),D7,'Calculation sheet'!$D8)</f>
        <v/>
      </c>
      <c r="F8" s="105" t="str">
        <f t="shared" ref="F8:F49" si="0">IF(C8&lt;&gt;0,D8,"")</f>
        <v/>
      </c>
      <c r="G8" s="106" t="str">
        <f>IFERROR(IF('Calculation sheet'!$F8&lt;&gt;"",$A$4*'Calculation sheet'!$C8*'Calculation sheet'!$F8/N8,""),"")</f>
        <v/>
      </c>
      <c r="H8" s="105" t="str">
        <f>IF(Input!$B$10=Input!$I$2,
  IFERROR(VLOOKUP(DATE(YEAR('Calculation sheet'!$B8), MONTH('Calculation sheet'!$B8), 1), Rates!$A$2:$C$503, 3, FALSE),
  IFERROR(VLOOKUP(DATE(YEAR('Calculation sheet'!$B8), MONTH('Calculation sheet'!$B8)-1, 1), Rates!$A$2:$C$503, 3, FALSE),
  IFERROR(VLOOKUP(DATE(YEAR('Calculation sheet'!$B8), MONTH('Calculation sheet'!$B8)-2, 1), Rates!$A$2:$C$503, 3, FALSE), IFERROR(VLOOKUP(DATE(YEAR('Calculation sheet'!$B8), MONTH('Calculation sheet'!$B8)-3, 1), Rates!$A$2:$C$503, 3, FALSE),
  "")))),
IF(Input!$B$10=Input!$I$3,
  IFERROR(VLOOKUP(DATE(YEAR('Calculation sheet'!$B8), MONTH('Calculation sheet'!$B8), 1), Rates!$A$2:$D$503, 4, FALSE),
  IFERROR(VLOOKUP(DATE(YEAR('Calculation sheet'!$B8), MONTH('Calculation sheet'!$B8)-1, 1), Rates!$A$2:$D$503, 4, FALSE),
  IFERROR(VLOOKUP(DATE(YEAR('Calculation sheet'!$B8), MONTH('Calculation sheet'!$B8)-2, 1), Rates!$A$2:$D$503, 4, FALSE), IFERROR(VLOOKUP(DATE(YEAR('Calculation sheet'!$B8), MONTH('Calculation sheet'!$B8)-3, 1), Rates!$A$2:$D$503, 4, FALSE),
  "")))),
IF(Input!$B$10=Input!$I$4,
  IFERROR(VLOOKUP(DATE(YEAR('Calculation sheet'!$B8), MONTH('Calculation sheet'!$B8), 1), Rates!$A$2:$E$503, 5, FALSE),
  IFERROR(VLOOKUP(DATE(YEAR('Calculation sheet'!$B8), MONTH('Calculation sheet'!$B8)-1, 1), Rates!$A$2:$E$503, 5, FALSE),
  IFERROR(VLOOKUP(DATE(YEAR('Calculation sheet'!$B8), MONTH('Calculation sheet'!$B8)-2, 1), Rates!$A$2:$E$503, 5, FALSE), IFERROR(VLOOKUP(DATE(YEAR('Calculation sheet'!$B8), MONTH('Calculation sheet'!$B8)-3, 1), Rates!$A$2:$E$503, 5, FALSE),
  "")))),
IF(Input!$B$10=Input!$I$5,
  IFERROR(VLOOKUP(DATE(YEAR('Calculation sheet'!$B8), MONTH('Calculation sheet'!$B8), 1), Rates!$A$2:$F$503, 6, FALSE),
  IFERROR(VLOOKUP(DATE(YEAR('Calculation sheet'!$B8), MONTH('Calculation sheet'!$B8)-1, 1), Rates!$A$2:$F$503, 6, FALSE),
  IFERROR(VLOOKUP(DATE(YEAR('Calculation sheet'!$B8), MONTH('Calculation sheet'!$B8)-2, 1), Rates!$A$2:$F$503, 6, FALSE), IFERROR(VLOOKUP(DATE(YEAR('Calculation sheet'!$B8), MONTH('Calculation sheet'!$B8)-3, 1), Rates!$A$2:$F$503, 6, FALSE),
  "")))),
IF(Input!$B$10=Input!$I$6,
  IFERROR(VLOOKUP(DATE(YEAR('Calculation sheet'!$B8), MONTH('Calculation sheet'!$B8), 1), Rates!$A$2:$G$503, 7, FALSE),
  IFERROR(VLOOKUP(DATE(YEAR('Calculation sheet'!$B8), MONTH('Calculation sheet'!$B8)-1, 1), Rates!$A$2:$G$503, 7, FALSE),
  IFERROR(VLOOKUP(DATE(YEAR('Calculation sheet'!$B8), MONTH('Calculation sheet'!$B8)-2, 1), Rates!$A$2:$G$503, 7, FALSE), IFERROR(VLOOKUP(DATE(YEAR('Calculation sheet'!$B8), MONTH('Calculation sheet'!$B8)-3, 1), Rates!$A$2:$G$503, 7, FALSE),
  "")))),
"")))))</f>
        <v/>
      </c>
      <c r="I8" s="113" t="str">
        <f>IF(AND('Calculation sheet'!$C8&lt;&gt;0,'Calculation sheet'!$H8=0%),H7,'Calculation sheet'!$H8)</f>
        <v/>
      </c>
      <c r="J8" s="108" t="str">
        <f t="shared" ref="J8:J66" si="1">IF(C8&lt;&gt;0,H8,"")</f>
        <v/>
      </c>
      <c r="K8" s="106" t="str">
        <f>IFERROR($A$4*'Calculation sheet'!$C8*'Calculation sheet'!$J8/N8,"")</f>
        <v/>
      </c>
      <c r="L8" s="115" t="str">
        <f>IFERROR('Calculation sheet'!$K8-'Calculation sheet'!$G8,"")</f>
        <v/>
      </c>
      <c r="M8" t="str">
        <f t="shared" ref="M8:M66" si="2">IF(B8="","",YEAR(B8))</f>
        <v/>
      </c>
      <c r="N8" s="133" t="str">
        <f t="shared" ref="N8:N66" si="3">IF(M8="","",IF(OR(MOD(M8,4)=0,AND(MOD(M8,100)&lt;&gt;0,MOD(M8,400)=0)),366,365))</f>
        <v/>
      </c>
      <c r="O8" s="54"/>
      <c r="P8" s="54"/>
    </row>
    <row r="9" spans="1:16" x14ac:dyDescent="0.25">
      <c r="A9" s="100">
        <v>3</v>
      </c>
      <c r="B9" s="103" t="str">
        <f>IFERROR(IF(DATE(YEAR(B8),MONTH(B8),1)&gt;=DATE(YEAR(Input!$E$4),MONTH(Input!$E$4),1),"",DATE(YEAR(B8),MONTH(B8)+1,1)),"")</f>
        <v/>
      </c>
      <c r="C9" s="104" t="str">
        <f>IFERROR(IF(DATE(YEAR('Calculation sheet'!$B9),MONTH('Calculation sheet'!$B9),1)=DATE(YEAR(Input!$E$4),MONTH(Input!$E$4),1),Input!$H$4,IF('Calculation sheet'!$B9&lt;&gt;"",DAY(EOMONTH('Calculation sheet'!$B9,0)),"")),"")</f>
        <v/>
      </c>
      <c r="D9" s="105" t="str">
        <f>IFERROR(
  IF($C$4&lt;365,
    IFERROR(
      VLOOKUP(DATE(YEAR('Calculation sheet'!$B9), MONTH('Calculation sheet'!$B9), 1), Rates!$A$2:$B$503, 2, FALSE),
      IFERROR(
        VLOOKUP(DATE(YEAR('Calculation sheet'!$B9), MONTH('Calculation sheet'!$B9)-1, 1), Rates!$A$2:$B$503, 2, FALSE),
        IFERROR(
          VLOOKUP(DATE(YEAR('Calculation sheet'!$B9), MONTH('Calculation sheet'!$B9)-2, 1), Rates!$A$2:$B$503, 2, FALSE),
          VLOOKUP(DATE(YEAR('Calculation sheet'!$B9), MONTH('Calculation sheet'!$B9)-3, 1), Rates!$A$2:$B$503, 2, FALSE)
        )
      )
    ),
  IF($C$4&lt;730,
    IFERROR(
      VLOOKUP(DATE(YEAR('Calculation sheet'!$B9), MONTH('Calculation sheet'!$B9), 1), Rates!$A$2:$C$503, 3, FALSE),
      IFERROR(
        VLOOKUP(DATE(YEAR('Calculation sheet'!$B9), MONTH('Calculation sheet'!$B9)-1, 1), Rates!$A$2:$C$503, 3, FALSE),
        IFERROR(
          VLOOKUP(DATE(YEAR('Calculation sheet'!$B9), MONTH('Calculation sheet'!$B9)-2, 1), Rates!$A$2:$C$503, 3, FALSE),
          VLOOKUP(DATE(YEAR('Calculation sheet'!$B9), MONTH('Calculation sheet'!$B9)-3, 1), Rates!$A$2:$C$503, 3, FALSE)
        )
      )
    ),
  IF($C$4&lt;1095,
    IFERROR(
      VLOOKUP(DATE(YEAR('Calculation sheet'!$B9), MONTH('Calculation sheet'!$B9), 1), Rates!$A$2:$D$503, 4, FALSE),
      IFERROR(
        VLOOKUP(DATE(YEAR('Calculation sheet'!$B9), MONTH('Calculation sheet'!$B9)-1, 1), Rates!$A$2:$D$503, 4, FALSE),
        IFERROR(
          VLOOKUP(DATE(YEAR('Calculation sheet'!$B9), MONTH('Calculation sheet'!$B9)-2, 1), Rates!$A$2:$D$503, 4, FALSE),
          VLOOKUP(DATE(YEAR('Calculation sheet'!$B9), MONTH('Calculation sheet'!$B9)-3, 1), Rates!$A$2:$D$503, 4, FALSE)
        )
      )
    ),
  IF($C$4&lt;1460,
    IFERROR(
      VLOOKUP(DATE(YEAR('Calculation sheet'!$B9), MONTH('Calculation sheet'!$B9), 1), Rates!$A$2:$E$503, 5, FALSE),
      IFERROR(
        VLOOKUP(DATE(YEAR('Calculation sheet'!$B9), MONTH('Calculation sheet'!$B9)-1, 1), Rates!$A$2:$E$503, 5, FALSE),
        IFERROR(
          VLOOKUP(DATE(YEAR('Calculation sheet'!$B9), MONTH('Calculation sheet'!$B9)-2, 1), Rates!$A$2:$E$503, 5, FALSE),
          VLOOKUP(DATE(YEAR('Calculation sheet'!$B9), MONTH('Calculation sheet'!$B9)-3, 1), Rates!$A$2:$E$503, 5, FALSE)
        )
      )
    ),
  IF($C$4&lt;1825,
    IFERROR(
      VLOOKUP(DATE(YEAR('Calculation sheet'!$B9), MONTH('Calculation sheet'!$B9), 1), Rates!$A$2:$F$503, 6, FALSE),
      IFERROR(
        VLOOKUP(DATE(YEAR('Calculation sheet'!$B9), MONTH('Calculation sheet'!$B9)-1, 1), Rates!$A$2:$F$503, 6, FALSE),
        IFERROR(
          VLOOKUP(DATE(YEAR('Calculation sheet'!$B9), MONTH('Calculation sheet'!$B9)-2, 1), Rates!$A$2:$F$503, 6, FALSE),
          VLOOKUP(DATE(YEAR('Calculation sheet'!$B9), MONTH('Calculation sheet'!$B9)-3, 1), Rates!$A$2:$F$503, 6, FALSE)
        )
      )
    ),
    IFERROR(
      VLOOKUP(DATE(YEAR('Calculation sheet'!$B9), MONTH('Calculation sheet'!$B9), 1), Rates!$A$2:$G$503, 7, FALSE),
      IFERROR(
        VLOOKUP(DATE(YEAR('Calculation sheet'!$B9), MONTH('Calculation sheet'!$B9)-1, 1), Rates!$A$2:$G$503, 7, FALSE),
        IFERROR(
          VLOOKUP(DATE(YEAR('Calculation sheet'!$B9), MONTH('Calculation sheet'!$B9)-2, 1), Rates!$A$2:$G$503, 7, FALSE),
          VLOOKUP(DATE(YEAR('Calculation sheet'!$B9), MONTH('Calculation sheet'!$B9)-3, 1), Rates!$A$2:$G$503, 7, FALSE)
        )
      )
    )
  ))))),
  ""
)</f>
        <v/>
      </c>
      <c r="E9" s="105" t="str">
        <f>IF(AND('Calculation sheet'!$C9&lt;&gt;0,'Calculation sheet'!$D9=0%),D8,'Calculation sheet'!$D9)</f>
        <v/>
      </c>
      <c r="F9" s="105" t="str">
        <f t="shared" si="0"/>
        <v/>
      </c>
      <c r="G9" s="106" t="str">
        <f>IFERROR(IF('Calculation sheet'!$F9&lt;&gt;"",$A$4*'Calculation sheet'!$C9*'Calculation sheet'!$F9/N9,""),"")</f>
        <v/>
      </c>
      <c r="H9" s="105" t="str">
        <f>IF(Input!$B$10=Input!$I$2,
  IFERROR(VLOOKUP(DATE(YEAR('Calculation sheet'!$B9), MONTH('Calculation sheet'!$B9), 1), Rates!$A$2:$C$503, 3, FALSE),
  IFERROR(VLOOKUP(DATE(YEAR('Calculation sheet'!$B9), MONTH('Calculation sheet'!$B9)-1, 1), Rates!$A$2:$C$503, 3, FALSE),
  IFERROR(VLOOKUP(DATE(YEAR('Calculation sheet'!$B9), MONTH('Calculation sheet'!$B9)-2, 1), Rates!$A$2:$C$503, 3, FALSE), IFERROR(VLOOKUP(DATE(YEAR('Calculation sheet'!$B9), MONTH('Calculation sheet'!$B9)-3, 1), Rates!$A$2:$C$503, 3, FALSE),
  "")))),
IF(Input!$B$10=Input!$I$3,
  IFERROR(VLOOKUP(DATE(YEAR('Calculation sheet'!$B9), MONTH('Calculation sheet'!$B9), 1), Rates!$A$2:$D$503, 4, FALSE),
  IFERROR(VLOOKUP(DATE(YEAR('Calculation sheet'!$B9), MONTH('Calculation sheet'!$B9)-1, 1), Rates!$A$2:$D$503, 4, FALSE),
  IFERROR(VLOOKUP(DATE(YEAR('Calculation sheet'!$B9), MONTH('Calculation sheet'!$B9)-2, 1), Rates!$A$2:$D$503, 4, FALSE), IFERROR(VLOOKUP(DATE(YEAR('Calculation sheet'!$B9), MONTH('Calculation sheet'!$B9)-3, 1), Rates!$A$2:$D$503, 4, FALSE),
  "")))),
IF(Input!$B$10=Input!$I$4,
  IFERROR(VLOOKUP(DATE(YEAR('Calculation sheet'!$B9), MONTH('Calculation sheet'!$B9), 1), Rates!$A$2:$E$503, 5, FALSE),
  IFERROR(VLOOKUP(DATE(YEAR('Calculation sheet'!$B9), MONTH('Calculation sheet'!$B9)-1, 1), Rates!$A$2:$E$503, 5, FALSE),
  IFERROR(VLOOKUP(DATE(YEAR('Calculation sheet'!$B9), MONTH('Calculation sheet'!$B9)-2, 1), Rates!$A$2:$E$503, 5, FALSE), IFERROR(VLOOKUP(DATE(YEAR('Calculation sheet'!$B9), MONTH('Calculation sheet'!$B9)-3, 1), Rates!$A$2:$E$503, 5, FALSE),
  "")))),
IF(Input!$B$10=Input!$I$5,
  IFERROR(VLOOKUP(DATE(YEAR('Calculation sheet'!$B9), MONTH('Calculation sheet'!$B9), 1), Rates!$A$2:$F$503, 6, FALSE),
  IFERROR(VLOOKUP(DATE(YEAR('Calculation sheet'!$B9), MONTH('Calculation sheet'!$B9)-1, 1), Rates!$A$2:$F$503, 6, FALSE),
  IFERROR(VLOOKUP(DATE(YEAR('Calculation sheet'!$B9), MONTH('Calculation sheet'!$B9)-2, 1), Rates!$A$2:$F$503, 6, FALSE), IFERROR(VLOOKUP(DATE(YEAR('Calculation sheet'!$B9), MONTH('Calculation sheet'!$B9)-3, 1), Rates!$A$2:$F$503, 6, FALSE),
  "")))),
IF(Input!$B$10=Input!$I$6,
  IFERROR(VLOOKUP(DATE(YEAR('Calculation sheet'!$B9), MONTH('Calculation sheet'!$B9), 1), Rates!$A$2:$G$503, 7, FALSE),
  IFERROR(VLOOKUP(DATE(YEAR('Calculation sheet'!$B9), MONTH('Calculation sheet'!$B9)-1, 1), Rates!$A$2:$G$503, 7, FALSE),
  IFERROR(VLOOKUP(DATE(YEAR('Calculation sheet'!$B9), MONTH('Calculation sheet'!$B9)-2, 1), Rates!$A$2:$G$503, 7, FALSE), IFERROR(VLOOKUP(DATE(YEAR('Calculation sheet'!$B9), MONTH('Calculation sheet'!$B9)-3, 1), Rates!$A$2:$G$503, 7, FALSE),
  "")))),
"")))))</f>
        <v/>
      </c>
      <c r="I9" s="107" t="str">
        <f>IF(AND('Calculation sheet'!$C9&lt;&gt;0,'Calculation sheet'!$H9=0%),H8,'Calculation sheet'!$H9)</f>
        <v/>
      </c>
      <c r="J9" s="108" t="str">
        <f>IF(C9&lt;&gt;0,H9,"")</f>
        <v/>
      </c>
      <c r="K9" s="106" t="str">
        <f>IFERROR($A$4*'Calculation sheet'!$C9*'Calculation sheet'!$J9/N9,"")</f>
        <v/>
      </c>
      <c r="L9" s="110" t="str">
        <f>IFERROR('Calculation sheet'!$K9-'Calculation sheet'!$G9,"")</f>
        <v/>
      </c>
      <c r="M9" t="str">
        <f t="shared" si="2"/>
        <v/>
      </c>
      <c r="N9" s="133" t="str">
        <f t="shared" si="3"/>
        <v/>
      </c>
      <c r="O9" s="54"/>
      <c r="P9" s="54"/>
    </row>
    <row r="10" spans="1:16" x14ac:dyDescent="0.25">
      <c r="A10" s="101">
        <v>4</v>
      </c>
      <c r="B10" s="111" t="str">
        <f>IFERROR(IF(DATE(YEAR(B9),MONTH(B9),1)&gt;=DATE(YEAR(Input!$E$4),MONTH(Input!$E$4),1),"",DATE(YEAR(B9),MONTH(B9)+1,1)),"")</f>
        <v/>
      </c>
      <c r="C10" s="112" t="str">
        <f>IFERROR(IF(DATE(YEAR('Calculation sheet'!$B10),MONTH('Calculation sheet'!$B10),1)=DATE(YEAR(Input!$E$4),MONTH(Input!$E$4),1),Input!$H$4,IF('Calculation sheet'!$B10&lt;&gt;"",DAY(EOMONTH('Calculation sheet'!$B10,0)),"")),"")</f>
        <v/>
      </c>
      <c r="D10" s="105" t="str">
        <f>IFERROR(
  IF($C$4&lt;365,
    IFERROR(
      VLOOKUP(DATE(YEAR('Calculation sheet'!$B10), MONTH('Calculation sheet'!$B10), 1), Rates!$A$2:$B$503, 2, FALSE),
      IFERROR(
        VLOOKUP(DATE(YEAR('Calculation sheet'!$B10), MONTH('Calculation sheet'!$B10)-1, 1), Rates!$A$2:$B$503, 2, FALSE),
        IFERROR(
          VLOOKUP(DATE(YEAR('Calculation sheet'!$B10), MONTH('Calculation sheet'!$B10)-2, 1), Rates!$A$2:$B$503, 2, FALSE),
          VLOOKUP(DATE(YEAR('Calculation sheet'!$B10), MONTH('Calculation sheet'!$B10)-3, 1), Rates!$A$2:$B$503, 2, FALSE)
        )
      )
    ),
  IF($C$4&lt;730,
    IFERROR(
      VLOOKUP(DATE(YEAR('Calculation sheet'!$B10), MONTH('Calculation sheet'!$B10), 1), Rates!$A$2:$C$503, 3, FALSE),
      IFERROR(
        VLOOKUP(DATE(YEAR('Calculation sheet'!$B10), MONTH('Calculation sheet'!$B10)-1, 1), Rates!$A$2:$C$503, 3, FALSE),
        IFERROR(
          VLOOKUP(DATE(YEAR('Calculation sheet'!$B10), MONTH('Calculation sheet'!$B10)-2, 1), Rates!$A$2:$C$503, 3, FALSE),
          VLOOKUP(DATE(YEAR('Calculation sheet'!$B10), MONTH('Calculation sheet'!$B10)-3, 1), Rates!$A$2:$C$503, 3, FALSE)
        )
      )
    ),
  IF($C$4&lt;1095,
    IFERROR(
      VLOOKUP(DATE(YEAR('Calculation sheet'!$B10), MONTH('Calculation sheet'!$B10), 1), Rates!$A$2:$D$503, 4, FALSE),
      IFERROR(
        VLOOKUP(DATE(YEAR('Calculation sheet'!$B10), MONTH('Calculation sheet'!$B10)-1, 1), Rates!$A$2:$D$503, 4, FALSE),
        IFERROR(
          VLOOKUP(DATE(YEAR('Calculation sheet'!$B10), MONTH('Calculation sheet'!$B10)-2, 1), Rates!$A$2:$D$503, 4, FALSE),
          VLOOKUP(DATE(YEAR('Calculation sheet'!$B10), MONTH('Calculation sheet'!$B10)-3, 1), Rates!$A$2:$D$503, 4, FALSE)
        )
      )
    ),
  IF($C$4&lt;1460,
    IFERROR(
      VLOOKUP(DATE(YEAR('Calculation sheet'!$B10), MONTH('Calculation sheet'!$B10), 1), Rates!$A$2:$E$503, 5, FALSE),
      IFERROR(
        VLOOKUP(DATE(YEAR('Calculation sheet'!$B10), MONTH('Calculation sheet'!$B10)-1, 1), Rates!$A$2:$E$503, 5, FALSE),
        IFERROR(
          VLOOKUP(DATE(YEAR('Calculation sheet'!$B10), MONTH('Calculation sheet'!$B10)-2, 1), Rates!$A$2:$E$503, 5, FALSE),
          VLOOKUP(DATE(YEAR('Calculation sheet'!$B10), MONTH('Calculation sheet'!$B10)-3, 1), Rates!$A$2:$E$503, 5, FALSE)
        )
      )
    ),
  IF($C$4&lt;1825,
    IFERROR(
      VLOOKUP(DATE(YEAR('Calculation sheet'!$B10), MONTH('Calculation sheet'!$B10), 1), Rates!$A$2:$F$503, 6, FALSE),
      IFERROR(
        VLOOKUP(DATE(YEAR('Calculation sheet'!$B10), MONTH('Calculation sheet'!$B10)-1, 1), Rates!$A$2:$F$503, 6, FALSE),
        IFERROR(
          VLOOKUP(DATE(YEAR('Calculation sheet'!$B10), MONTH('Calculation sheet'!$B10)-2, 1), Rates!$A$2:$F$503, 6, FALSE),
          VLOOKUP(DATE(YEAR('Calculation sheet'!$B10), MONTH('Calculation sheet'!$B10)-3, 1), Rates!$A$2:$F$503, 6, FALSE)
        )
      )
    ),
    IFERROR(
      VLOOKUP(DATE(YEAR('Calculation sheet'!$B10), MONTH('Calculation sheet'!$B10), 1), Rates!$A$2:$G$503, 7, FALSE),
      IFERROR(
        VLOOKUP(DATE(YEAR('Calculation sheet'!$B10), MONTH('Calculation sheet'!$B10)-1, 1), Rates!$A$2:$G$503, 7, FALSE),
        IFERROR(
          VLOOKUP(DATE(YEAR('Calculation sheet'!$B10), MONTH('Calculation sheet'!$B10)-2, 1), Rates!$A$2:$G$503, 7, FALSE),
          VLOOKUP(DATE(YEAR('Calculation sheet'!$B10), MONTH('Calculation sheet'!$B10)-3, 1), Rates!$A$2:$G$503, 7, FALSE)
        )
      )
    )
  ))))),
  ""
)</f>
        <v/>
      </c>
      <c r="E10" s="113" t="str">
        <f>IF(AND('Calculation sheet'!$C10&lt;&gt;0,'Calculation sheet'!$D10=0%),D9,'Calculation sheet'!$D10)</f>
        <v/>
      </c>
      <c r="F10" s="105" t="str">
        <f t="shared" si="0"/>
        <v/>
      </c>
      <c r="G10" s="106" t="str">
        <f>IFERROR(IF('Calculation sheet'!$F10&lt;&gt;"",$A$4*'Calculation sheet'!$C10*'Calculation sheet'!$F10/N10,""),"")</f>
        <v/>
      </c>
      <c r="H10" s="105" t="str">
        <f>IF(Input!$B$10=Input!$I$2,
  IFERROR(VLOOKUP(DATE(YEAR('Calculation sheet'!$B10), MONTH('Calculation sheet'!$B10), 1), Rates!$A$2:$C$503, 3, FALSE),
  IFERROR(VLOOKUP(DATE(YEAR('Calculation sheet'!$B10), MONTH('Calculation sheet'!$B10)-1, 1), Rates!$A$2:$C$503, 3, FALSE),
  IFERROR(VLOOKUP(DATE(YEAR('Calculation sheet'!$B10), MONTH('Calculation sheet'!$B10)-2, 1), Rates!$A$2:$C$503, 3, FALSE), IFERROR(VLOOKUP(DATE(YEAR('Calculation sheet'!$B10), MONTH('Calculation sheet'!$B10)-3, 1), Rates!$A$2:$C$503, 3, FALSE),
  "")))),
IF(Input!$B$10=Input!$I$3,
  IFERROR(VLOOKUP(DATE(YEAR('Calculation sheet'!$B10), MONTH('Calculation sheet'!$B10), 1), Rates!$A$2:$D$503, 4, FALSE),
  IFERROR(VLOOKUP(DATE(YEAR('Calculation sheet'!$B10), MONTH('Calculation sheet'!$B10)-1, 1), Rates!$A$2:$D$503, 4, FALSE),
  IFERROR(VLOOKUP(DATE(YEAR('Calculation sheet'!$B10), MONTH('Calculation sheet'!$B10)-2, 1), Rates!$A$2:$D$503, 4, FALSE), IFERROR(VLOOKUP(DATE(YEAR('Calculation sheet'!$B10), MONTH('Calculation sheet'!$B10)-3, 1), Rates!$A$2:$D$503, 4, FALSE),
  "")))),
IF(Input!$B$10=Input!$I$4,
  IFERROR(VLOOKUP(DATE(YEAR('Calculation sheet'!$B10), MONTH('Calculation sheet'!$B10), 1), Rates!$A$2:$E$503, 5, FALSE),
  IFERROR(VLOOKUP(DATE(YEAR('Calculation sheet'!$B10), MONTH('Calculation sheet'!$B10)-1, 1), Rates!$A$2:$E$503, 5, FALSE),
  IFERROR(VLOOKUP(DATE(YEAR('Calculation sheet'!$B10), MONTH('Calculation sheet'!$B10)-2, 1), Rates!$A$2:$E$503, 5, FALSE), IFERROR(VLOOKUP(DATE(YEAR('Calculation sheet'!$B10), MONTH('Calculation sheet'!$B10)-3, 1), Rates!$A$2:$E$503, 5, FALSE),
  "")))),
IF(Input!$B$10=Input!$I$5,
  IFERROR(VLOOKUP(DATE(YEAR('Calculation sheet'!$B10), MONTH('Calculation sheet'!$B10), 1), Rates!$A$2:$F$503, 6, FALSE),
  IFERROR(VLOOKUP(DATE(YEAR('Calculation sheet'!$B10), MONTH('Calculation sheet'!$B10)-1, 1), Rates!$A$2:$F$503, 6, FALSE),
  IFERROR(VLOOKUP(DATE(YEAR('Calculation sheet'!$B10), MONTH('Calculation sheet'!$B10)-2, 1), Rates!$A$2:$F$503, 6, FALSE), IFERROR(VLOOKUP(DATE(YEAR('Calculation sheet'!$B10), MONTH('Calculation sheet'!$B10)-3, 1), Rates!$A$2:$F$503, 6, FALSE),
  "")))),
IF(Input!$B$10=Input!$I$6,
  IFERROR(VLOOKUP(DATE(YEAR('Calculation sheet'!$B10), MONTH('Calculation sheet'!$B10), 1), Rates!$A$2:$G$503, 7, FALSE),
  IFERROR(VLOOKUP(DATE(YEAR('Calculation sheet'!$B10), MONTH('Calculation sheet'!$B10)-1, 1), Rates!$A$2:$G$503, 7, FALSE),
  IFERROR(VLOOKUP(DATE(YEAR('Calculation sheet'!$B10), MONTH('Calculation sheet'!$B10)-2, 1), Rates!$A$2:$G$503, 7, FALSE), IFERROR(VLOOKUP(DATE(YEAR('Calculation sheet'!$B10), MONTH('Calculation sheet'!$B10)-3, 1), Rates!$A$2:$G$503, 7, FALSE),
  "")))),
"")))))</f>
        <v/>
      </c>
      <c r="I10" s="114" t="str">
        <f>IF(AND('Calculation sheet'!$C10&lt;&gt;0,'Calculation sheet'!$H10=0%),H9,'Calculation sheet'!$H10)</f>
        <v/>
      </c>
      <c r="J10" s="108" t="str">
        <f t="shared" si="1"/>
        <v/>
      </c>
      <c r="K10" s="106" t="str">
        <f>IFERROR($A$4*'Calculation sheet'!$C10*'Calculation sheet'!$J10/N10,"")</f>
        <v/>
      </c>
      <c r="L10" s="115" t="str">
        <f>IFERROR('Calculation sheet'!$K10-'Calculation sheet'!$G10,"")</f>
        <v/>
      </c>
      <c r="M10" t="str">
        <f t="shared" si="2"/>
        <v/>
      </c>
      <c r="N10" s="133" t="str">
        <f t="shared" si="3"/>
        <v/>
      </c>
      <c r="O10" s="54"/>
      <c r="P10" s="54"/>
    </row>
    <row r="11" spans="1:16" x14ac:dyDescent="0.25">
      <c r="A11" s="100">
        <v>5</v>
      </c>
      <c r="B11" s="103" t="str">
        <f>IFERROR(IF(DATE(YEAR(B10),MONTH(B10),1)&gt;=DATE(YEAR(Input!$E$4),MONTH(Input!$E$4),1),"",DATE(YEAR(B10),MONTH(B10)+1,1)),"")</f>
        <v/>
      </c>
      <c r="C11" s="104" t="str">
        <f>IFERROR(IF(DATE(YEAR('Calculation sheet'!$B11),MONTH('Calculation sheet'!$B11),1)=DATE(YEAR(Input!$E$4),MONTH(Input!$E$4),1),Input!$H$4,IF('Calculation sheet'!$B11&lt;&gt;"",DAY(EOMONTH('Calculation sheet'!$B11,0)),"")),"")</f>
        <v/>
      </c>
      <c r="D11" s="105" t="str">
        <f>IFERROR(
  IF($C$4&lt;365,
    IFERROR(
      VLOOKUP(DATE(YEAR('Calculation sheet'!$B11), MONTH('Calculation sheet'!$B11), 1), Rates!$A$2:$B$503, 2, FALSE),
      IFERROR(
        VLOOKUP(DATE(YEAR('Calculation sheet'!$B11), MONTH('Calculation sheet'!$B11)-1, 1), Rates!$A$2:$B$503, 2, FALSE),
        IFERROR(
          VLOOKUP(DATE(YEAR('Calculation sheet'!$B11), MONTH('Calculation sheet'!$B11)-2, 1), Rates!$A$2:$B$503, 2, FALSE),
          VLOOKUP(DATE(YEAR('Calculation sheet'!$B11), MONTH('Calculation sheet'!$B11)-3, 1), Rates!$A$2:$B$503, 2, FALSE)
        )
      )
    ),
  IF($C$4&lt;730,
    IFERROR(
      VLOOKUP(DATE(YEAR('Calculation sheet'!$B11), MONTH('Calculation sheet'!$B11), 1), Rates!$A$2:$C$503, 3, FALSE),
      IFERROR(
        VLOOKUP(DATE(YEAR('Calculation sheet'!$B11), MONTH('Calculation sheet'!$B11)-1, 1), Rates!$A$2:$C$503, 3, FALSE),
        IFERROR(
          VLOOKUP(DATE(YEAR('Calculation sheet'!$B11), MONTH('Calculation sheet'!$B11)-2, 1), Rates!$A$2:$C$503, 3, FALSE),
          VLOOKUP(DATE(YEAR('Calculation sheet'!$B11), MONTH('Calculation sheet'!$B11)-3, 1), Rates!$A$2:$C$503, 3, FALSE)
        )
      )
    ),
  IF($C$4&lt;1095,
    IFERROR(
      VLOOKUP(DATE(YEAR('Calculation sheet'!$B11), MONTH('Calculation sheet'!$B11), 1), Rates!$A$2:$D$503, 4, FALSE),
      IFERROR(
        VLOOKUP(DATE(YEAR('Calculation sheet'!$B11), MONTH('Calculation sheet'!$B11)-1, 1), Rates!$A$2:$D$503, 4, FALSE),
        IFERROR(
          VLOOKUP(DATE(YEAR('Calculation sheet'!$B11), MONTH('Calculation sheet'!$B11)-2, 1), Rates!$A$2:$D$503, 4, FALSE),
          VLOOKUP(DATE(YEAR('Calculation sheet'!$B11), MONTH('Calculation sheet'!$B11)-3, 1), Rates!$A$2:$D$503, 4, FALSE)
        )
      )
    ),
  IF($C$4&lt;1460,
    IFERROR(
      VLOOKUP(DATE(YEAR('Calculation sheet'!$B11), MONTH('Calculation sheet'!$B11), 1), Rates!$A$2:$E$503, 5, FALSE),
      IFERROR(
        VLOOKUP(DATE(YEAR('Calculation sheet'!$B11), MONTH('Calculation sheet'!$B11)-1, 1), Rates!$A$2:$E$503, 5, FALSE),
        IFERROR(
          VLOOKUP(DATE(YEAR('Calculation sheet'!$B11), MONTH('Calculation sheet'!$B11)-2, 1), Rates!$A$2:$E$503, 5, FALSE),
          VLOOKUP(DATE(YEAR('Calculation sheet'!$B11), MONTH('Calculation sheet'!$B11)-3, 1), Rates!$A$2:$E$503, 5, FALSE)
        )
      )
    ),
  IF($C$4&lt;1825,
    IFERROR(
      VLOOKUP(DATE(YEAR('Calculation sheet'!$B11), MONTH('Calculation sheet'!$B11), 1), Rates!$A$2:$F$503, 6, FALSE),
      IFERROR(
        VLOOKUP(DATE(YEAR('Calculation sheet'!$B11), MONTH('Calculation sheet'!$B11)-1, 1), Rates!$A$2:$F$503, 6, FALSE),
        IFERROR(
          VLOOKUP(DATE(YEAR('Calculation sheet'!$B11), MONTH('Calculation sheet'!$B11)-2, 1), Rates!$A$2:$F$503, 6, FALSE),
          VLOOKUP(DATE(YEAR('Calculation sheet'!$B11), MONTH('Calculation sheet'!$B11)-3, 1), Rates!$A$2:$F$503, 6, FALSE)
        )
      )
    ),
    IFERROR(
      VLOOKUP(DATE(YEAR('Calculation sheet'!$B11), MONTH('Calculation sheet'!$B11), 1), Rates!$A$2:$G$503, 7, FALSE),
      IFERROR(
        VLOOKUP(DATE(YEAR('Calculation sheet'!$B11), MONTH('Calculation sheet'!$B11)-1, 1), Rates!$A$2:$G$503, 7, FALSE),
        IFERROR(
          VLOOKUP(DATE(YEAR('Calculation sheet'!$B11), MONTH('Calculation sheet'!$B11)-2, 1), Rates!$A$2:$G$503, 7, FALSE),
          VLOOKUP(DATE(YEAR('Calculation sheet'!$B11), MONTH('Calculation sheet'!$B11)-3, 1), Rates!$A$2:$G$503, 7, FALSE)
        )
      )
    )
  ))))),
  ""
)</f>
        <v/>
      </c>
      <c r="E11" s="105" t="str">
        <f>IF(AND('Calculation sheet'!$C11&lt;&gt;0,'Calculation sheet'!$D11=0%),D10,'Calculation sheet'!$D11)</f>
        <v/>
      </c>
      <c r="F11" s="105" t="str">
        <f t="shared" si="0"/>
        <v/>
      </c>
      <c r="G11" s="106" t="str">
        <f>IFERROR(IF('Calculation sheet'!$F11&lt;&gt;"",$A$4*'Calculation sheet'!$C11*'Calculation sheet'!$F11/N11,""),"")</f>
        <v/>
      </c>
      <c r="H11" s="105" t="str">
        <f>IF(Input!$B$10=Input!$I$2,
  IFERROR(VLOOKUP(DATE(YEAR('Calculation sheet'!$B11), MONTH('Calculation sheet'!$B11), 1), Rates!$A$2:$C$503, 3, FALSE),
  IFERROR(VLOOKUP(DATE(YEAR('Calculation sheet'!$B11), MONTH('Calculation sheet'!$B11)-1, 1), Rates!$A$2:$C$503, 3, FALSE),
  IFERROR(VLOOKUP(DATE(YEAR('Calculation sheet'!$B11), MONTH('Calculation sheet'!$B11)-2, 1), Rates!$A$2:$C$503, 3, FALSE), IFERROR(VLOOKUP(DATE(YEAR('Calculation sheet'!$B11), MONTH('Calculation sheet'!$B11)-3, 1), Rates!$A$2:$C$503, 3, FALSE),
  "")))),
IF(Input!$B$10=Input!$I$3,
  IFERROR(VLOOKUP(DATE(YEAR('Calculation sheet'!$B11), MONTH('Calculation sheet'!$B11), 1), Rates!$A$2:$D$503, 4, FALSE),
  IFERROR(VLOOKUP(DATE(YEAR('Calculation sheet'!$B11), MONTH('Calculation sheet'!$B11)-1, 1), Rates!$A$2:$D$503, 4, FALSE),
  IFERROR(VLOOKUP(DATE(YEAR('Calculation sheet'!$B11), MONTH('Calculation sheet'!$B11)-2, 1), Rates!$A$2:$D$503, 4, FALSE), IFERROR(VLOOKUP(DATE(YEAR('Calculation sheet'!$B11), MONTH('Calculation sheet'!$B11)-3, 1), Rates!$A$2:$D$503, 4, FALSE),
  "")))),
IF(Input!$B$10=Input!$I$4,
  IFERROR(VLOOKUP(DATE(YEAR('Calculation sheet'!$B11), MONTH('Calculation sheet'!$B11), 1), Rates!$A$2:$E$503, 5, FALSE),
  IFERROR(VLOOKUP(DATE(YEAR('Calculation sheet'!$B11), MONTH('Calculation sheet'!$B11)-1, 1), Rates!$A$2:$E$503, 5, FALSE),
  IFERROR(VLOOKUP(DATE(YEAR('Calculation sheet'!$B11), MONTH('Calculation sheet'!$B11)-2, 1), Rates!$A$2:$E$503, 5, FALSE), IFERROR(VLOOKUP(DATE(YEAR('Calculation sheet'!$B11), MONTH('Calculation sheet'!$B11)-3, 1), Rates!$A$2:$E$503, 5, FALSE),
  "")))),
IF(Input!$B$10=Input!$I$5,
  IFERROR(VLOOKUP(DATE(YEAR('Calculation sheet'!$B11), MONTH('Calculation sheet'!$B11), 1), Rates!$A$2:$F$503, 6, FALSE),
  IFERROR(VLOOKUP(DATE(YEAR('Calculation sheet'!$B11), MONTH('Calculation sheet'!$B11)-1, 1), Rates!$A$2:$F$503, 6, FALSE),
  IFERROR(VLOOKUP(DATE(YEAR('Calculation sheet'!$B11), MONTH('Calculation sheet'!$B11)-2, 1), Rates!$A$2:$F$503, 6, FALSE), IFERROR(VLOOKUP(DATE(YEAR('Calculation sheet'!$B11), MONTH('Calculation sheet'!$B11)-3, 1), Rates!$A$2:$F$503, 6, FALSE),
  "")))),
IF(Input!$B$10=Input!$I$6,
  IFERROR(VLOOKUP(DATE(YEAR('Calculation sheet'!$B11), MONTH('Calculation sheet'!$B11), 1), Rates!$A$2:$G$503, 7, FALSE),
  IFERROR(VLOOKUP(DATE(YEAR('Calculation sheet'!$B11), MONTH('Calculation sheet'!$B11)-1, 1), Rates!$A$2:$G$503, 7, FALSE),
  IFERROR(VLOOKUP(DATE(YEAR('Calculation sheet'!$B11), MONTH('Calculation sheet'!$B11)-2, 1), Rates!$A$2:$G$503, 7, FALSE), IFERROR(VLOOKUP(DATE(YEAR('Calculation sheet'!$B11), MONTH('Calculation sheet'!$B11)-3, 1), Rates!$A$2:$G$503, 7, FALSE),
  "")))),
"")))))</f>
        <v/>
      </c>
      <c r="I11" s="107" t="str">
        <f>IF(AND('Calculation sheet'!$C11&lt;&gt;0,'Calculation sheet'!$H11=0%),H10,'Calculation sheet'!$H11)</f>
        <v/>
      </c>
      <c r="J11" s="108" t="str">
        <f t="shared" si="1"/>
        <v/>
      </c>
      <c r="K11" s="106" t="str">
        <f>IFERROR($A$4*'Calculation sheet'!$C11*'Calculation sheet'!$J11/N11,"")</f>
        <v/>
      </c>
      <c r="L11" s="110" t="str">
        <f>IFERROR('Calculation sheet'!$K11-'Calculation sheet'!$G11,"")</f>
        <v/>
      </c>
      <c r="M11" t="str">
        <f t="shared" si="2"/>
        <v/>
      </c>
      <c r="N11" s="133" t="str">
        <f t="shared" si="3"/>
        <v/>
      </c>
      <c r="O11" s="54"/>
      <c r="P11" s="54"/>
    </row>
    <row r="12" spans="1:16" x14ac:dyDescent="0.25">
      <c r="A12" s="101">
        <v>6</v>
      </c>
      <c r="B12" s="111" t="str">
        <f>IFERROR(IF(DATE(YEAR(B11),MONTH(B11),1)&gt;=DATE(YEAR(Input!$E$4),MONTH(Input!$E$4),1),"",DATE(YEAR(B11),MONTH(B11)+1,1)),"")</f>
        <v/>
      </c>
      <c r="C12" s="112" t="str">
        <f>IFERROR(IF(DATE(YEAR('Calculation sheet'!$B12),MONTH('Calculation sheet'!$B12),1)=DATE(YEAR(Input!$E$4),MONTH(Input!$E$4),1),Input!$H$4,IF('Calculation sheet'!$B12&lt;&gt;"",DAY(EOMONTH('Calculation sheet'!$B12,0)),"")),"")</f>
        <v/>
      </c>
      <c r="D12" s="105" t="str">
        <f>IFERROR(
  IF($C$4&lt;365,
    IFERROR(
      VLOOKUP(DATE(YEAR('Calculation sheet'!$B12), MONTH('Calculation sheet'!$B12), 1), Rates!$A$2:$B$503, 2, FALSE),
      IFERROR(
        VLOOKUP(DATE(YEAR('Calculation sheet'!$B12), MONTH('Calculation sheet'!$B12)-1, 1), Rates!$A$2:$B$503, 2, FALSE),
        IFERROR(
          VLOOKUP(DATE(YEAR('Calculation sheet'!$B12), MONTH('Calculation sheet'!$B12)-2, 1), Rates!$A$2:$B$503, 2, FALSE),
          VLOOKUP(DATE(YEAR('Calculation sheet'!$B12), MONTH('Calculation sheet'!$B12)-3, 1), Rates!$A$2:$B$503, 2, FALSE)
        )
      )
    ),
  IF($C$4&lt;730,
    IFERROR(
      VLOOKUP(DATE(YEAR('Calculation sheet'!$B12), MONTH('Calculation sheet'!$B12), 1), Rates!$A$2:$C$503, 3, FALSE),
      IFERROR(
        VLOOKUP(DATE(YEAR('Calculation sheet'!$B12), MONTH('Calculation sheet'!$B12)-1, 1), Rates!$A$2:$C$503, 3, FALSE),
        IFERROR(
          VLOOKUP(DATE(YEAR('Calculation sheet'!$B12), MONTH('Calculation sheet'!$B12)-2, 1), Rates!$A$2:$C$503, 3, FALSE),
          VLOOKUP(DATE(YEAR('Calculation sheet'!$B12), MONTH('Calculation sheet'!$B12)-3, 1), Rates!$A$2:$C$503, 3, FALSE)
        )
      )
    ),
  IF($C$4&lt;1095,
    IFERROR(
      VLOOKUP(DATE(YEAR('Calculation sheet'!$B12), MONTH('Calculation sheet'!$B12), 1), Rates!$A$2:$D$503, 4, FALSE),
      IFERROR(
        VLOOKUP(DATE(YEAR('Calculation sheet'!$B12), MONTH('Calculation sheet'!$B12)-1, 1), Rates!$A$2:$D$503, 4, FALSE),
        IFERROR(
          VLOOKUP(DATE(YEAR('Calculation sheet'!$B12), MONTH('Calculation sheet'!$B12)-2, 1), Rates!$A$2:$D$503, 4, FALSE),
          VLOOKUP(DATE(YEAR('Calculation sheet'!$B12), MONTH('Calculation sheet'!$B12)-3, 1), Rates!$A$2:$D$503, 4, FALSE)
        )
      )
    ),
  IF($C$4&lt;1460,
    IFERROR(
      VLOOKUP(DATE(YEAR('Calculation sheet'!$B12), MONTH('Calculation sheet'!$B12), 1), Rates!$A$2:$E$503, 5, FALSE),
      IFERROR(
        VLOOKUP(DATE(YEAR('Calculation sheet'!$B12), MONTH('Calculation sheet'!$B12)-1, 1), Rates!$A$2:$E$503, 5, FALSE),
        IFERROR(
          VLOOKUP(DATE(YEAR('Calculation sheet'!$B12), MONTH('Calculation sheet'!$B12)-2, 1), Rates!$A$2:$E$503, 5, FALSE),
          VLOOKUP(DATE(YEAR('Calculation sheet'!$B12), MONTH('Calculation sheet'!$B12)-3, 1), Rates!$A$2:$E$503, 5, FALSE)
        )
      )
    ),
  IF($C$4&lt;1825,
    IFERROR(
      VLOOKUP(DATE(YEAR('Calculation sheet'!$B12), MONTH('Calculation sheet'!$B12), 1), Rates!$A$2:$F$503, 6, FALSE),
      IFERROR(
        VLOOKUP(DATE(YEAR('Calculation sheet'!$B12), MONTH('Calculation sheet'!$B12)-1, 1), Rates!$A$2:$F$503, 6, FALSE),
        IFERROR(
          VLOOKUP(DATE(YEAR('Calculation sheet'!$B12), MONTH('Calculation sheet'!$B12)-2, 1), Rates!$A$2:$F$503, 6, FALSE),
          VLOOKUP(DATE(YEAR('Calculation sheet'!$B12), MONTH('Calculation sheet'!$B12)-3, 1), Rates!$A$2:$F$503, 6, FALSE)
        )
      )
    ),
    IFERROR(
      VLOOKUP(DATE(YEAR('Calculation sheet'!$B12), MONTH('Calculation sheet'!$B12), 1), Rates!$A$2:$G$503, 7, FALSE),
      IFERROR(
        VLOOKUP(DATE(YEAR('Calculation sheet'!$B12), MONTH('Calculation sheet'!$B12)-1, 1), Rates!$A$2:$G$503, 7, FALSE),
        IFERROR(
          VLOOKUP(DATE(YEAR('Calculation sheet'!$B12), MONTH('Calculation sheet'!$B12)-2, 1), Rates!$A$2:$G$503, 7, FALSE),
          VLOOKUP(DATE(YEAR('Calculation sheet'!$B12), MONTH('Calculation sheet'!$B12)-3, 1), Rates!$A$2:$G$503, 7, FALSE)
        )
      )
    )
  ))))),
  ""
)</f>
        <v/>
      </c>
      <c r="E12" s="113" t="str">
        <f>IF(AND('Calculation sheet'!$C12&lt;&gt;0,'Calculation sheet'!$D12=0%),D11,'Calculation sheet'!$D12)</f>
        <v/>
      </c>
      <c r="F12" s="105" t="str">
        <f t="shared" si="0"/>
        <v/>
      </c>
      <c r="G12" s="106" t="str">
        <f>IFERROR(IF('Calculation sheet'!$F12&lt;&gt;"",$A$4*'Calculation sheet'!$C12*'Calculation sheet'!$F12/N12,""),"")</f>
        <v/>
      </c>
      <c r="H12" s="105" t="str">
        <f>IF(Input!$B$10=Input!$I$2,
  IFERROR(VLOOKUP(DATE(YEAR('Calculation sheet'!$B12), MONTH('Calculation sheet'!$B12), 1), Rates!$A$2:$C$503, 3, FALSE),
  IFERROR(VLOOKUP(DATE(YEAR('Calculation sheet'!$B12), MONTH('Calculation sheet'!$B12)-1, 1), Rates!$A$2:$C$503, 3, FALSE),
  IFERROR(VLOOKUP(DATE(YEAR('Calculation sheet'!$B12), MONTH('Calculation sheet'!$B12)-2, 1), Rates!$A$2:$C$503, 3, FALSE), IFERROR(VLOOKUP(DATE(YEAR('Calculation sheet'!$B12), MONTH('Calculation sheet'!$B12)-3, 1), Rates!$A$2:$C$503, 3, FALSE),
  "")))),
IF(Input!$B$10=Input!$I$3,
  IFERROR(VLOOKUP(DATE(YEAR('Calculation sheet'!$B12), MONTH('Calculation sheet'!$B12), 1), Rates!$A$2:$D$503, 4, FALSE),
  IFERROR(VLOOKUP(DATE(YEAR('Calculation sheet'!$B12), MONTH('Calculation sheet'!$B12)-1, 1), Rates!$A$2:$D$503, 4, FALSE),
  IFERROR(VLOOKUP(DATE(YEAR('Calculation sheet'!$B12), MONTH('Calculation sheet'!$B12)-2, 1), Rates!$A$2:$D$503, 4, FALSE), IFERROR(VLOOKUP(DATE(YEAR('Calculation sheet'!$B12), MONTH('Calculation sheet'!$B12)-3, 1), Rates!$A$2:$D$503, 4, FALSE),
  "")))),
IF(Input!$B$10=Input!$I$4,
  IFERROR(VLOOKUP(DATE(YEAR('Calculation sheet'!$B12), MONTH('Calculation sheet'!$B12), 1), Rates!$A$2:$E$503, 5, FALSE),
  IFERROR(VLOOKUP(DATE(YEAR('Calculation sheet'!$B12), MONTH('Calculation sheet'!$B12)-1, 1), Rates!$A$2:$E$503, 5, FALSE),
  IFERROR(VLOOKUP(DATE(YEAR('Calculation sheet'!$B12), MONTH('Calculation sheet'!$B12)-2, 1), Rates!$A$2:$E$503, 5, FALSE), IFERROR(VLOOKUP(DATE(YEAR('Calculation sheet'!$B12), MONTH('Calculation sheet'!$B12)-3, 1), Rates!$A$2:$E$503, 5, FALSE),
  "")))),
IF(Input!$B$10=Input!$I$5,
  IFERROR(VLOOKUP(DATE(YEAR('Calculation sheet'!$B12), MONTH('Calculation sheet'!$B12), 1), Rates!$A$2:$F$503, 6, FALSE),
  IFERROR(VLOOKUP(DATE(YEAR('Calculation sheet'!$B12), MONTH('Calculation sheet'!$B12)-1, 1), Rates!$A$2:$F$503, 6, FALSE),
  IFERROR(VLOOKUP(DATE(YEAR('Calculation sheet'!$B12), MONTH('Calculation sheet'!$B12)-2, 1), Rates!$A$2:$F$503, 6, FALSE), IFERROR(VLOOKUP(DATE(YEAR('Calculation sheet'!$B12), MONTH('Calculation sheet'!$B12)-3, 1), Rates!$A$2:$F$503, 6, FALSE),
  "")))),
IF(Input!$B$10=Input!$I$6,
  IFERROR(VLOOKUP(DATE(YEAR('Calculation sheet'!$B12), MONTH('Calculation sheet'!$B12), 1), Rates!$A$2:$G$503, 7, FALSE),
  IFERROR(VLOOKUP(DATE(YEAR('Calculation sheet'!$B12), MONTH('Calculation sheet'!$B12)-1, 1), Rates!$A$2:$G$503, 7, FALSE),
  IFERROR(VLOOKUP(DATE(YEAR('Calculation sheet'!$B12), MONTH('Calculation sheet'!$B12)-2, 1), Rates!$A$2:$G$503, 7, FALSE), IFERROR(VLOOKUP(DATE(YEAR('Calculation sheet'!$B12), MONTH('Calculation sheet'!$B12)-3, 1), Rates!$A$2:$G$503, 7, FALSE),
  "")))),
"")))))</f>
        <v/>
      </c>
      <c r="I12" s="114" t="str">
        <f>IF(AND('Calculation sheet'!$C12&lt;&gt;0,'Calculation sheet'!$H12=0%),H11,'Calculation sheet'!$H12)</f>
        <v/>
      </c>
      <c r="J12" s="108" t="str">
        <f t="shared" si="1"/>
        <v/>
      </c>
      <c r="K12" s="106" t="str">
        <f>IFERROR($A$4*'Calculation sheet'!$C12*'Calculation sheet'!$J12/N12,"")</f>
        <v/>
      </c>
      <c r="L12" s="115" t="str">
        <f>IFERROR('Calculation sheet'!$K12-'Calculation sheet'!$G12,"")</f>
        <v/>
      </c>
      <c r="M12" t="str">
        <f t="shared" si="2"/>
        <v/>
      </c>
      <c r="N12" s="133" t="str">
        <f t="shared" si="3"/>
        <v/>
      </c>
      <c r="O12" s="54"/>
      <c r="P12" s="54"/>
    </row>
    <row r="13" spans="1:16" x14ac:dyDescent="0.25">
      <c r="A13" s="100">
        <v>7</v>
      </c>
      <c r="B13" s="103" t="str">
        <f>IFERROR(IF(DATE(YEAR(B12),MONTH(B12),1)&gt;=DATE(YEAR(Input!$E$4),MONTH(Input!$E$4),1),"",DATE(YEAR(B12),MONTH(B12)+1,1)),"")</f>
        <v/>
      </c>
      <c r="C13" s="104" t="str">
        <f>IFERROR(IF(DATE(YEAR('Calculation sheet'!$B13),MONTH('Calculation sheet'!$B13),1)=DATE(YEAR(Input!$E$4),MONTH(Input!$E$4),1),Input!$H$4,IF('Calculation sheet'!$B13&lt;&gt;"",DAY(EOMONTH('Calculation sheet'!$B13,0)),"")),"")</f>
        <v/>
      </c>
      <c r="D13" s="105" t="str">
        <f>IFERROR(
  IF($C$4&lt;365,
    IFERROR(
      VLOOKUP(DATE(YEAR('Calculation sheet'!$B13), MONTH('Calculation sheet'!$B13), 1), Rates!$A$2:$B$503, 2, FALSE),
      IFERROR(
        VLOOKUP(DATE(YEAR('Calculation sheet'!$B13), MONTH('Calculation sheet'!$B13)-1, 1), Rates!$A$2:$B$503, 2, FALSE),
        IFERROR(
          VLOOKUP(DATE(YEAR('Calculation sheet'!$B13), MONTH('Calculation sheet'!$B13)-2, 1), Rates!$A$2:$B$503, 2, FALSE),
          VLOOKUP(DATE(YEAR('Calculation sheet'!$B13), MONTH('Calculation sheet'!$B13)-3, 1), Rates!$A$2:$B$503, 2, FALSE)
        )
      )
    ),
  IF($C$4&lt;730,
    IFERROR(
      VLOOKUP(DATE(YEAR('Calculation sheet'!$B13), MONTH('Calculation sheet'!$B13), 1), Rates!$A$2:$C$503, 3, FALSE),
      IFERROR(
        VLOOKUP(DATE(YEAR('Calculation sheet'!$B13), MONTH('Calculation sheet'!$B13)-1, 1), Rates!$A$2:$C$503, 3, FALSE),
        IFERROR(
          VLOOKUP(DATE(YEAR('Calculation sheet'!$B13), MONTH('Calculation sheet'!$B13)-2, 1), Rates!$A$2:$C$503, 3, FALSE),
          VLOOKUP(DATE(YEAR('Calculation sheet'!$B13), MONTH('Calculation sheet'!$B13)-3, 1), Rates!$A$2:$C$503, 3, FALSE)
        )
      )
    ),
  IF($C$4&lt;1095,
    IFERROR(
      VLOOKUP(DATE(YEAR('Calculation sheet'!$B13), MONTH('Calculation sheet'!$B13), 1), Rates!$A$2:$D$503, 4, FALSE),
      IFERROR(
        VLOOKUP(DATE(YEAR('Calculation sheet'!$B13), MONTH('Calculation sheet'!$B13)-1, 1), Rates!$A$2:$D$503, 4, FALSE),
        IFERROR(
          VLOOKUP(DATE(YEAR('Calculation sheet'!$B13), MONTH('Calculation sheet'!$B13)-2, 1), Rates!$A$2:$D$503, 4, FALSE),
          VLOOKUP(DATE(YEAR('Calculation sheet'!$B13), MONTH('Calculation sheet'!$B13)-3, 1), Rates!$A$2:$D$503, 4, FALSE)
        )
      )
    ),
  IF($C$4&lt;1460,
    IFERROR(
      VLOOKUP(DATE(YEAR('Calculation sheet'!$B13), MONTH('Calculation sheet'!$B13), 1), Rates!$A$2:$E$503, 5, FALSE),
      IFERROR(
        VLOOKUP(DATE(YEAR('Calculation sheet'!$B13), MONTH('Calculation sheet'!$B13)-1, 1), Rates!$A$2:$E$503, 5, FALSE),
        IFERROR(
          VLOOKUP(DATE(YEAR('Calculation sheet'!$B13), MONTH('Calculation sheet'!$B13)-2, 1), Rates!$A$2:$E$503, 5, FALSE),
          VLOOKUP(DATE(YEAR('Calculation sheet'!$B13), MONTH('Calculation sheet'!$B13)-3, 1), Rates!$A$2:$E$503, 5, FALSE)
        )
      )
    ),
  IF($C$4&lt;1825,
    IFERROR(
      VLOOKUP(DATE(YEAR('Calculation sheet'!$B13), MONTH('Calculation sheet'!$B13), 1), Rates!$A$2:$F$503, 6, FALSE),
      IFERROR(
        VLOOKUP(DATE(YEAR('Calculation sheet'!$B13), MONTH('Calculation sheet'!$B13)-1, 1), Rates!$A$2:$F$503, 6, FALSE),
        IFERROR(
          VLOOKUP(DATE(YEAR('Calculation sheet'!$B13), MONTH('Calculation sheet'!$B13)-2, 1), Rates!$A$2:$F$503, 6, FALSE),
          VLOOKUP(DATE(YEAR('Calculation sheet'!$B13), MONTH('Calculation sheet'!$B13)-3, 1), Rates!$A$2:$F$503, 6, FALSE)
        )
      )
    ),
    IFERROR(
      VLOOKUP(DATE(YEAR('Calculation sheet'!$B13), MONTH('Calculation sheet'!$B13), 1), Rates!$A$2:$G$503, 7, FALSE),
      IFERROR(
        VLOOKUP(DATE(YEAR('Calculation sheet'!$B13), MONTH('Calculation sheet'!$B13)-1, 1), Rates!$A$2:$G$503, 7, FALSE),
        IFERROR(
          VLOOKUP(DATE(YEAR('Calculation sheet'!$B13), MONTH('Calculation sheet'!$B13)-2, 1), Rates!$A$2:$G$503, 7, FALSE),
          VLOOKUP(DATE(YEAR('Calculation sheet'!$B13), MONTH('Calculation sheet'!$B13)-3, 1), Rates!$A$2:$G$503, 7, FALSE)
        )
      )
    )
  ))))),
  ""
)</f>
        <v/>
      </c>
      <c r="E13" s="105" t="str">
        <f>IF(AND('Calculation sheet'!$C13&lt;&gt;0,'Calculation sheet'!$D13=0%),D12,'Calculation sheet'!$D13)</f>
        <v/>
      </c>
      <c r="F13" s="105" t="str">
        <f t="shared" si="0"/>
        <v/>
      </c>
      <c r="G13" s="106" t="str">
        <f>IFERROR(IF('Calculation sheet'!$F13&lt;&gt;"",$A$4*'Calculation sheet'!$C13*'Calculation sheet'!$F13/N13,""),"")</f>
        <v/>
      </c>
      <c r="H13" s="105" t="str">
        <f>IF(Input!$B$10=Input!$I$2,
  IFERROR(VLOOKUP(DATE(YEAR('Calculation sheet'!$B13), MONTH('Calculation sheet'!$B13), 1), Rates!$A$2:$C$503, 3, FALSE),
  IFERROR(VLOOKUP(DATE(YEAR('Calculation sheet'!$B13), MONTH('Calculation sheet'!$B13)-1, 1), Rates!$A$2:$C$503, 3, FALSE),
  IFERROR(VLOOKUP(DATE(YEAR('Calculation sheet'!$B13), MONTH('Calculation sheet'!$B13)-2, 1), Rates!$A$2:$C$503, 3, FALSE), IFERROR(VLOOKUP(DATE(YEAR('Calculation sheet'!$B13), MONTH('Calculation sheet'!$B13)-3, 1), Rates!$A$2:$C$503, 3, FALSE),
  "")))),
IF(Input!$B$10=Input!$I$3,
  IFERROR(VLOOKUP(DATE(YEAR('Calculation sheet'!$B13), MONTH('Calculation sheet'!$B13), 1), Rates!$A$2:$D$503, 4, FALSE),
  IFERROR(VLOOKUP(DATE(YEAR('Calculation sheet'!$B13), MONTH('Calculation sheet'!$B13)-1, 1), Rates!$A$2:$D$503, 4, FALSE),
  IFERROR(VLOOKUP(DATE(YEAR('Calculation sheet'!$B13), MONTH('Calculation sheet'!$B13)-2, 1), Rates!$A$2:$D$503, 4, FALSE), IFERROR(VLOOKUP(DATE(YEAR('Calculation sheet'!$B13), MONTH('Calculation sheet'!$B13)-3, 1), Rates!$A$2:$D$503, 4, FALSE),
  "")))),
IF(Input!$B$10=Input!$I$4,
  IFERROR(VLOOKUP(DATE(YEAR('Calculation sheet'!$B13), MONTH('Calculation sheet'!$B13), 1), Rates!$A$2:$E$503, 5, FALSE),
  IFERROR(VLOOKUP(DATE(YEAR('Calculation sheet'!$B13), MONTH('Calculation sheet'!$B13)-1, 1), Rates!$A$2:$E$503, 5, FALSE),
  IFERROR(VLOOKUP(DATE(YEAR('Calculation sheet'!$B13), MONTH('Calculation sheet'!$B13)-2, 1), Rates!$A$2:$E$503, 5, FALSE), IFERROR(VLOOKUP(DATE(YEAR('Calculation sheet'!$B13), MONTH('Calculation sheet'!$B13)-3, 1), Rates!$A$2:$E$503, 5, FALSE),
  "")))),
IF(Input!$B$10=Input!$I$5,
  IFERROR(VLOOKUP(DATE(YEAR('Calculation sheet'!$B13), MONTH('Calculation sheet'!$B13), 1), Rates!$A$2:$F$503, 6, FALSE),
  IFERROR(VLOOKUP(DATE(YEAR('Calculation sheet'!$B13), MONTH('Calculation sheet'!$B13)-1, 1), Rates!$A$2:$F$503, 6, FALSE),
  IFERROR(VLOOKUP(DATE(YEAR('Calculation sheet'!$B13), MONTH('Calculation sheet'!$B13)-2, 1), Rates!$A$2:$F$503, 6, FALSE), IFERROR(VLOOKUP(DATE(YEAR('Calculation sheet'!$B13), MONTH('Calculation sheet'!$B13)-3, 1), Rates!$A$2:$F$503, 6, FALSE),
  "")))),
IF(Input!$B$10=Input!$I$6,
  IFERROR(VLOOKUP(DATE(YEAR('Calculation sheet'!$B13), MONTH('Calculation sheet'!$B13), 1), Rates!$A$2:$G$503, 7, FALSE),
  IFERROR(VLOOKUP(DATE(YEAR('Calculation sheet'!$B13), MONTH('Calculation sheet'!$B13)-1, 1), Rates!$A$2:$G$503, 7, FALSE),
  IFERROR(VLOOKUP(DATE(YEAR('Calculation sheet'!$B13), MONTH('Calculation sheet'!$B13)-2, 1), Rates!$A$2:$G$503, 7, FALSE), IFERROR(VLOOKUP(DATE(YEAR('Calculation sheet'!$B13), MONTH('Calculation sheet'!$B13)-3, 1), Rates!$A$2:$G$503, 7, FALSE),
  "")))),
"")))))</f>
        <v/>
      </c>
      <c r="I13" s="107" t="str">
        <f>IF(AND('Calculation sheet'!$C13&lt;&gt;0,'Calculation sheet'!$H13=0%),H12,'Calculation sheet'!$H13)</f>
        <v/>
      </c>
      <c r="J13" s="108" t="str">
        <f t="shared" si="1"/>
        <v/>
      </c>
      <c r="K13" s="106" t="str">
        <f>IFERROR($A$4*'Calculation sheet'!$C13*'Calculation sheet'!$J13/N13,"")</f>
        <v/>
      </c>
      <c r="L13" s="110" t="str">
        <f>IFERROR('Calculation sheet'!$K13-'Calculation sheet'!$G13,"")</f>
        <v/>
      </c>
      <c r="M13" t="str">
        <f t="shared" si="2"/>
        <v/>
      </c>
      <c r="N13" s="133" t="str">
        <f t="shared" si="3"/>
        <v/>
      </c>
      <c r="O13" s="54"/>
      <c r="P13" s="54"/>
    </row>
    <row r="14" spans="1:16" x14ac:dyDescent="0.25">
      <c r="A14" s="101">
        <v>8</v>
      </c>
      <c r="B14" s="111" t="str">
        <f>IFERROR(IF(DATE(YEAR(B13),MONTH(B13),1)&gt;=DATE(YEAR(Input!$E$4),MONTH(Input!$E$4),1),"",DATE(YEAR(B13),MONTH(B13)+1,1)),"")</f>
        <v/>
      </c>
      <c r="C14" s="112" t="str">
        <f>IFERROR(IF(DATE(YEAR('Calculation sheet'!$B14),MONTH('Calculation sheet'!$B14),1)=DATE(YEAR(Input!$E$4),MONTH(Input!$E$4),1),Input!$H$4,IF('Calculation sheet'!$B14&lt;&gt;"",DAY(EOMONTH('Calculation sheet'!$B14,0)),"")),"")</f>
        <v/>
      </c>
      <c r="D14" s="105" t="str">
        <f>IFERROR(
  IF($C$4&lt;365,
    IFERROR(
      VLOOKUP(DATE(YEAR('Calculation sheet'!$B14), MONTH('Calculation sheet'!$B14), 1), Rates!$A$2:$B$503, 2, FALSE),
      IFERROR(
        VLOOKUP(DATE(YEAR('Calculation sheet'!$B14), MONTH('Calculation sheet'!$B14)-1, 1), Rates!$A$2:$B$503, 2, FALSE),
        IFERROR(
          VLOOKUP(DATE(YEAR('Calculation sheet'!$B14), MONTH('Calculation sheet'!$B14)-2, 1), Rates!$A$2:$B$503, 2, FALSE),
          VLOOKUP(DATE(YEAR('Calculation sheet'!$B14), MONTH('Calculation sheet'!$B14)-3, 1), Rates!$A$2:$B$503, 2, FALSE)
        )
      )
    ),
  IF($C$4&lt;730,
    IFERROR(
      VLOOKUP(DATE(YEAR('Calculation sheet'!$B14), MONTH('Calculation sheet'!$B14), 1), Rates!$A$2:$C$503, 3, FALSE),
      IFERROR(
        VLOOKUP(DATE(YEAR('Calculation sheet'!$B14), MONTH('Calculation sheet'!$B14)-1, 1), Rates!$A$2:$C$503, 3, FALSE),
        IFERROR(
          VLOOKUP(DATE(YEAR('Calculation sheet'!$B14), MONTH('Calculation sheet'!$B14)-2, 1), Rates!$A$2:$C$503, 3, FALSE),
          VLOOKUP(DATE(YEAR('Calculation sheet'!$B14), MONTH('Calculation sheet'!$B14)-3, 1), Rates!$A$2:$C$503, 3, FALSE)
        )
      )
    ),
  IF($C$4&lt;1095,
    IFERROR(
      VLOOKUP(DATE(YEAR('Calculation sheet'!$B14), MONTH('Calculation sheet'!$B14), 1), Rates!$A$2:$D$503, 4, FALSE),
      IFERROR(
        VLOOKUP(DATE(YEAR('Calculation sheet'!$B14), MONTH('Calculation sheet'!$B14)-1, 1), Rates!$A$2:$D$503, 4, FALSE),
        IFERROR(
          VLOOKUP(DATE(YEAR('Calculation sheet'!$B14), MONTH('Calculation sheet'!$B14)-2, 1), Rates!$A$2:$D$503, 4, FALSE),
          VLOOKUP(DATE(YEAR('Calculation sheet'!$B14), MONTH('Calculation sheet'!$B14)-3, 1), Rates!$A$2:$D$503, 4, FALSE)
        )
      )
    ),
  IF($C$4&lt;1460,
    IFERROR(
      VLOOKUP(DATE(YEAR('Calculation sheet'!$B14), MONTH('Calculation sheet'!$B14), 1), Rates!$A$2:$E$503, 5, FALSE),
      IFERROR(
        VLOOKUP(DATE(YEAR('Calculation sheet'!$B14), MONTH('Calculation sheet'!$B14)-1, 1), Rates!$A$2:$E$503, 5, FALSE),
        IFERROR(
          VLOOKUP(DATE(YEAR('Calculation sheet'!$B14), MONTH('Calculation sheet'!$B14)-2, 1), Rates!$A$2:$E$503, 5, FALSE),
          VLOOKUP(DATE(YEAR('Calculation sheet'!$B14), MONTH('Calculation sheet'!$B14)-3, 1), Rates!$A$2:$E$503, 5, FALSE)
        )
      )
    ),
  IF($C$4&lt;1825,
    IFERROR(
      VLOOKUP(DATE(YEAR('Calculation sheet'!$B14), MONTH('Calculation sheet'!$B14), 1), Rates!$A$2:$F$503, 6, FALSE),
      IFERROR(
        VLOOKUP(DATE(YEAR('Calculation sheet'!$B14), MONTH('Calculation sheet'!$B14)-1, 1), Rates!$A$2:$F$503, 6, FALSE),
        IFERROR(
          VLOOKUP(DATE(YEAR('Calculation sheet'!$B14), MONTH('Calculation sheet'!$B14)-2, 1), Rates!$A$2:$F$503, 6, FALSE),
          VLOOKUP(DATE(YEAR('Calculation sheet'!$B14), MONTH('Calculation sheet'!$B14)-3, 1), Rates!$A$2:$F$503, 6, FALSE)
        )
      )
    ),
    IFERROR(
      VLOOKUP(DATE(YEAR('Calculation sheet'!$B14), MONTH('Calculation sheet'!$B14), 1), Rates!$A$2:$G$503, 7, FALSE),
      IFERROR(
        VLOOKUP(DATE(YEAR('Calculation sheet'!$B14), MONTH('Calculation sheet'!$B14)-1, 1), Rates!$A$2:$G$503, 7, FALSE),
        IFERROR(
          VLOOKUP(DATE(YEAR('Calculation sheet'!$B14), MONTH('Calculation sheet'!$B14)-2, 1), Rates!$A$2:$G$503, 7, FALSE),
          VLOOKUP(DATE(YEAR('Calculation sheet'!$B14), MONTH('Calculation sheet'!$B14)-3, 1), Rates!$A$2:$G$503, 7, FALSE)
        )
      )
    )
  ))))),
  ""
)</f>
        <v/>
      </c>
      <c r="E14" s="113" t="str">
        <f>IF(AND('Calculation sheet'!$C14&lt;&gt;0,'Calculation sheet'!$D14=0%),D13,'Calculation sheet'!$D14)</f>
        <v/>
      </c>
      <c r="F14" s="105" t="str">
        <f t="shared" si="0"/>
        <v/>
      </c>
      <c r="G14" s="106" t="str">
        <f>IFERROR(IF('Calculation sheet'!$F14&lt;&gt;"",$A$4*'Calculation sheet'!$C14*'Calculation sheet'!$F14/N14,""),"")</f>
        <v/>
      </c>
      <c r="H14" s="105" t="str">
        <f>IF(Input!$B$10=Input!$I$2,
  IFERROR(VLOOKUP(DATE(YEAR('Calculation sheet'!$B14), MONTH('Calculation sheet'!$B14), 1), Rates!$A$2:$C$503, 3, FALSE),
  IFERROR(VLOOKUP(DATE(YEAR('Calculation sheet'!$B14), MONTH('Calculation sheet'!$B14)-1, 1), Rates!$A$2:$C$503, 3, FALSE),
  IFERROR(VLOOKUP(DATE(YEAR('Calculation sheet'!$B14), MONTH('Calculation sheet'!$B14)-2, 1), Rates!$A$2:$C$503, 3, FALSE), IFERROR(VLOOKUP(DATE(YEAR('Calculation sheet'!$B14), MONTH('Calculation sheet'!$B14)-3, 1), Rates!$A$2:$C$503, 3, FALSE),
  "")))),
IF(Input!$B$10=Input!$I$3,
  IFERROR(VLOOKUP(DATE(YEAR('Calculation sheet'!$B14), MONTH('Calculation sheet'!$B14), 1), Rates!$A$2:$D$503, 4, FALSE),
  IFERROR(VLOOKUP(DATE(YEAR('Calculation sheet'!$B14), MONTH('Calculation sheet'!$B14)-1, 1), Rates!$A$2:$D$503, 4, FALSE),
  IFERROR(VLOOKUP(DATE(YEAR('Calculation sheet'!$B14), MONTH('Calculation sheet'!$B14)-2, 1), Rates!$A$2:$D$503, 4, FALSE), IFERROR(VLOOKUP(DATE(YEAR('Calculation sheet'!$B14), MONTH('Calculation sheet'!$B14)-3, 1), Rates!$A$2:$D$503, 4, FALSE),
  "")))),
IF(Input!$B$10=Input!$I$4,
  IFERROR(VLOOKUP(DATE(YEAR('Calculation sheet'!$B14), MONTH('Calculation sheet'!$B14), 1), Rates!$A$2:$E$503, 5, FALSE),
  IFERROR(VLOOKUP(DATE(YEAR('Calculation sheet'!$B14), MONTH('Calculation sheet'!$B14)-1, 1), Rates!$A$2:$E$503, 5, FALSE),
  IFERROR(VLOOKUP(DATE(YEAR('Calculation sheet'!$B14), MONTH('Calculation sheet'!$B14)-2, 1), Rates!$A$2:$E$503, 5, FALSE), IFERROR(VLOOKUP(DATE(YEAR('Calculation sheet'!$B14), MONTH('Calculation sheet'!$B14)-3, 1), Rates!$A$2:$E$503, 5, FALSE),
  "")))),
IF(Input!$B$10=Input!$I$5,
  IFERROR(VLOOKUP(DATE(YEAR('Calculation sheet'!$B14), MONTH('Calculation sheet'!$B14), 1), Rates!$A$2:$F$503, 6, FALSE),
  IFERROR(VLOOKUP(DATE(YEAR('Calculation sheet'!$B14), MONTH('Calculation sheet'!$B14)-1, 1), Rates!$A$2:$F$503, 6, FALSE),
  IFERROR(VLOOKUP(DATE(YEAR('Calculation sheet'!$B14), MONTH('Calculation sheet'!$B14)-2, 1), Rates!$A$2:$F$503, 6, FALSE), IFERROR(VLOOKUP(DATE(YEAR('Calculation sheet'!$B14), MONTH('Calculation sheet'!$B14)-3, 1), Rates!$A$2:$F$503, 6, FALSE),
  "")))),
IF(Input!$B$10=Input!$I$6,
  IFERROR(VLOOKUP(DATE(YEAR('Calculation sheet'!$B14), MONTH('Calculation sheet'!$B14), 1), Rates!$A$2:$G$503, 7, FALSE),
  IFERROR(VLOOKUP(DATE(YEAR('Calculation sheet'!$B14), MONTH('Calculation sheet'!$B14)-1, 1), Rates!$A$2:$G$503, 7, FALSE),
  IFERROR(VLOOKUP(DATE(YEAR('Calculation sheet'!$B14), MONTH('Calculation sheet'!$B14)-2, 1), Rates!$A$2:$G$503, 7, FALSE), IFERROR(VLOOKUP(DATE(YEAR('Calculation sheet'!$B14), MONTH('Calculation sheet'!$B14)-3, 1), Rates!$A$2:$G$503, 7, FALSE),
  "")))),
"")))))</f>
        <v/>
      </c>
      <c r="I14" s="114" t="str">
        <f>IF(AND('Calculation sheet'!$C14&lt;&gt;0,'Calculation sheet'!$H14=0%),H13,'Calculation sheet'!$H14)</f>
        <v/>
      </c>
      <c r="J14" s="108" t="str">
        <f t="shared" si="1"/>
        <v/>
      </c>
      <c r="K14" s="106" t="str">
        <f>IFERROR($A$4*'Calculation sheet'!$C14*'Calculation sheet'!$J14/N14,"")</f>
        <v/>
      </c>
      <c r="L14" s="115" t="str">
        <f>IFERROR('Calculation sheet'!$K14-'Calculation sheet'!$G14,"")</f>
        <v/>
      </c>
      <c r="M14" t="str">
        <f t="shared" si="2"/>
        <v/>
      </c>
      <c r="N14" s="133" t="str">
        <f t="shared" si="3"/>
        <v/>
      </c>
      <c r="O14" s="54"/>
      <c r="P14" s="54"/>
    </row>
    <row r="15" spans="1:16" x14ac:dyDescent="0.25">
      <c r="A15" s="100">
        <v>9</v>
      </c>
      <c r="B15" s="103" t="str">
        <f>IFERROR(IF(DATE(YEAR(B14),MONTH(B14),1)&gt;=DATE(YEAR(Input!$E$4),MONTH(Input!$E$4),1),"",DATE(YEAR(B14),MONTH(B14)+1,1)),"")</f>
        <v/>
      </c>
      <c r="C15" s="104" t="str">
        <f>IFERROR(IF(DATE(YEAR('Calculation sheet'!$B15),MONTH('Calculation sheet'!$B15),1)=DATE(YEAR(Input!$E$4),MONTH(Input!$E$4),1),Input!$H$4,IF('Calculation sheet'!$B15&lt;&gt;"",DAY(EOMONTH('Calculation sheet'!$B15,0)),"")),"")</f>
        <v/>
      </c>
      <c r="D15" s="105" t="str">
        <f>IFERROR(
  IF($C$4&lt;365,
    IFERROR(
      VLOOKUP(DATE(YEAR('Calculation sheet'!$B15), MONTH('Calculation sheet'!$B15), 1), Rates!$A$2:$B$503, 2, FALSE),
      IFERROR(
        VLOOKUP(DATE(YEAR('Calculation sheet'!$B15), MONTH('Calculation sheet'!$B15)-1, 1), Rates!$A$2:$B$503, 2, FALSE),
        IFERROR(
          VLOOKUP(DATE(YEAR('Calculation sheet'!$B15), MONTH('Calculation sheet'!$B15)-2, 1), Rates!$A$2:$B$503, 2, FALSE),
          VLOOKUP(DATE(YEAR('Calculation sheet'!$B15), MONTH('Calculation sheet'!$B15)-3, 1), Rates!$A$2:$B$503, 2, FALSE)
        )
      )
    ),
  IF($C$4&lt;730,
    IFERROR(
      VLOOKUP(DATE(YEAR('Calculation sheet'!$B15), MONTH('Calculation sheet'!$B15), 1), Rates!$A$2:$C$503, 3, FALSE),
      IFERROR(
        VLOOKUP(DATE(YEAR('Calculation sheet'!$B15), MONTH('Calculation sheet'!$B15)-1, 1), Rates!$A$2:$C$503, 3, FALSE),
        IFERROR(
          VLOOKUP(DATE(YEAR('Calculation sheet'!$B15), MONTH('Calculation sheet'!$B15)-2, 1), Rates!$A$2:$C$503, 3, FALSE),
          VLOOKUP(DATE(YEAR('Calculation sheet'!$B15), MONTH('Calculation sheet'!$B15)-3, 1), Rates!$A$2:$C$503, 3, FALSE)
        )
      )
    ),
  IF($C$4&lt;1095,
    IFERROR(
      VLOOKUP(DATE(YEAR('Calculation sheet'!$B15), MONTH('Calculation sheet'!$B15), 1), Rates!$A$2:$D$503, 4, FALSE),
      IFERROR(
        VLOOKUP(DATE(YEAR('Calculation sheet'!$B15), MONTH('Calculation sheet'!$B15)-1, 1), Rates!$A$2:$D$503, 4, FALSE),
        IFERROR(
          VLOOKUP(DATE(YEAR('Calculation sheet'!$B15), MONTH('Calculation sheet'!$B15)-2, 1), Rates!$A$2:$D$503, 4, FALSE),
          VLOOKUP(DATE(YEAR('Calculation sheet'!$B15), MONTH('Calculation sheet'!$B15)-3, 1), Rates!$A$2:$D$503, 4, FALSE)
        )
      )
    ),
  IF($C$4&lt;1460,
    IFERROR(
      VLOOKUP(DATE(YEAR('Calculation sheet'!$B15), MONTH('Calculation sheet'!$B15), 1), Rates!$A$2:$E$503, 5, FALSE),
      IFERROR(
        VLOOKUP(DATE(YEAR('Calculation sheet'!$B15), MONTH('Calculation sheet'!$B15)-1, 1), Rates!$A$2:$E$503, 5, FALSE),
        IFERROR(
          VLOOKUP(DATE(YEAR('Calculation sheet'!$B15), MONTH('Calculation sheet'!$B15)-2, 1), Rates!$A$2:$E$503, 5, FALSE),
          VLOOKUP(DATE(YEAR('Calculation sheet'!$B15), MONTH('Calculation sheet'!$B15)-3, 1), Rates!$A$2:$E$503, 5, FALSE)
        )
      )
    ),
  IF($C$4&lt;1825,
    IFERROR(
      VLOOKUP(DATE(YEAR('Calculation sheet'!$B15), MONTH('Calculation sheet'!$B15), 1), Rates!$A$2:$F$503, 6, FALSE),
      IFERROR(
        VLOOKUP(DATE(YEAR('Calculation sheet'!$B15), MONTH('Calculation sheet'!$B15)-1, 1), Rates!$A$2:$F$503, 6, FALSE),
        IFERROR(
          VLOOKUP(DATE(YEAR('Calculation sheet'!$B15), MONTH('Calculation sheet'!$B15)-2, 1), Rates!$A$2:$F$503, 6, FALSE),
          VLOOKUP(DATE(YEAR('Calculation sheet'!$B15), MONTH('Calculation sheet'!$B15)-3, 1), Rates!$A$2:$F$503, 6, FALSE)
        )
      )
    ),
    IFERROR(
      VLOOKUP(DATE(YEAR('Calculation sheet'!$B15), MONTH('Calculation sheet'!$B15), 1), Rates!$A$2:$G$503, 7, FALSE),
      IFERROR(
        VLOOKUP(DATE(YEAR('Calculation sheet'!$B15), MONTH('Calculation sheet'!$B15)-1, 1), Rates!$A$2:$G$503, 7, FALSE),
        IFERROR(
          VLOOKUP(DATE(YEAR('Calculation sheet'!$B15), MONTH('Calculation sheet'!$B15)-2, 1), Rates!$A$2:$G$503, 7, FALSE),
          VLOOKUP(DATE(YEAR('Calculation sheet'!$B15), MONTH('Calculation sheet'!$B15)-3, 1), Rates!$A$2:$G$503, 7, FALSE)
        )
      )
    )
  ))))),
  ""
)</f>
        <v/>
      </c>
      <c r="E15" s="105" t="str">
        <f>IF(AND('Calculation sheet'!$C15&lt;&gt;0,'Calculation sheet'!$D15=0%),D14,'Calculation sheet'!$D15)</f>
        <v/>
      </c>
      <c r="F15" s="105" t="str">
        <f t="shared" si="0"/>
        <v/>
      </c>
      <c r="G15" s="106" t="str">
        <f>IFERROR(IF('Calculation sheet'!$F15&lt;&gt;"",$A$4*'Calculation sheet'!$C15*'Calculation sheet'!$F15/N15,""),"")</f>
        <v/>
      </c>
      <c r="H15" s="105" t="str">
        <f>IF(Input!$B$10=Input!$I$2,
  IFERROR(VLOOKUP(DATE(YEAR('Calculation sheet'!$B15), MONTH('Calculation sheet'!$B15), 1), Rates!$A$2:$C$503, 3, FALSE),
  IFERROR(VLOOKUP(DATE(YEAR('Calculation sheet'!$B15), MONTH('Calculation sheet'!$B15)-1, 1), Rates!$A$2:$C$503, 3, FALSE),
  IFERROR(VLOOKUP(DATE(YEAR('Calculation sheet'!$B15), MONTH('Calculation sheet'!$B15)-2, 1), Rates!$A$2:$C$503, 3, FALSE), IFERROR(VLOOKUP(DATE(YEAR('Calculation sheet'!$B15), MONTH('Calculation sheet'!$B15)-3, 1), Rates!$A$2:$C$503, 3, FALSE),
  "")))),
IF(Input!$B$10=Input!$I$3,
  IFERROR(VLOOKUP(DATE(YEAR('Calculation sheet'!$B15), MONTH('Calculation sheet'!$B15), 1), Rates!$A$2:$D$503, 4, FALSE),
  IFERROR(VLOOKUP(DATE(YEAR('Calculation sheet'!$B15), MONTH('Calculation sheet'!$B15)-1, 1), Rates!$A$2:$D$503, 4, FALSE),
  IFERROR(VLOOKUP(DATE(YEAR('Calculation sheet'!$B15), MONTH('Calculation sheet'!$B15)-2, 1), Rates!$A$2:$D$503, 4, FALSE), IFERROR(VLOOKUP(DATE(YEAR('Calculation sheet'!$B15), MONTH('Calculation sheet'!$B15)-3, 1), Rates!$A$2:$D$503, 4, FALSE),
  "")))),
IF(Input!$B$10=Input!$I$4,
  IFERROR(VLOOKUP(DATE(YEAR('Calculation sheet'!$B15), MONTH('Calculation sheet'!$B15), 1), Rates!$A$2:$E$503, 5, FALSE),
  IFERROR(VLOOKUP(DATE(YEAR('Calculation sheet'!$B15), MONTH('Calculation sheet'!$B15)-1, 1), Rates!$A$2:$E$503, 5, FALSE),
  IFERROR(VLOOKUP(DATE(YEAR('Calculation sheet'!$B15), MONTH('Calculation sheet'!$B15)-2, 1), Rates!$A$2:$E$503, 5, FALSE), IFERROR(VLOOKUP(DATE(YEAR('Calculation sheet'!$B15), MONTH('Calculation sheet'!$B15)-3, 1), Rates!$A$2:$E$503, 5, FALSE),
  "")))),
IF(Input!$B$10=Input!$I$5,
  IFERROR(VLOOKUP(DATE(YEAR('Calculation sheet'!$B15), MONTH('Calculation sheet'!$B15), 1), Rates!$A$2:$F$503, 6, FALSE),
  IFERROR(VLOOKUP(DATE(YEAR('Calculation sheet'!$B15), MONTH('Calculation sheet'!$B15)-1, 1), Rates!$A$2:$F$503, 6, FALSE),
  IFERROR(VLOOKUP(DATE(YEAR('Calculation sheet'!$B15), MONTH('Calculation sheet'!$B15)-2, 1), Rates!$A$2:$F$503, 6, FALSE), IFERROR(VLOOKUP(DATE(YEAR('Calculation sheet'!$B15), MONTH('Calculation sheet'!$B15)-3, 1), Rates!$A$2:$F$503, 6, FALSE),
  "")))),
IF(Input!$B$10=Input!$I$6,
  IFERROR(VLOOKUP(DATE(YEAR('Calculation sheet'!$B15), MONTH('Calculation sheet'!$B15), 1), Rates!$A$2:$G$503, 7, FALSE),
  IFERROR(VLOOKUP(DATE(YEAR('Calculation sheet'!$B15), MONTH('Calculation sheet'!$B15)-1, 1), Rates!$A$2:$G$503, 7, FALSE),
  IFERROR(VLOOKUP(DATE(YEAR('Calculation sheet'!$B15), MONTH('Calculation sheet'!$B15)-2, 1), Rates!$A$2:$G$503, 7, FALSE), IFERROR(VLOOKUP(DATE(YEAR('Calculation sheet'!$B15), MONTH('Calculation sheet'!$B15)-3, 1), Rates!$A$2:$G$503, 7, FALSE),
  "")))),
"")))))</f>
        <v/>
      </c>
      <c r="I15" s="107" t="str">
        <f>IF(AND('Calculation sheet'!$C15&lt;&gt;0,'Calculation sheet'!$H15=0%),H14,'Calculation sheet'!$H15)</f>
        <v/>
      </c>
      <c r="J15" s="108" t="str">
        <f t="shared" si="1"/>
        <v/>
      </c>
      <c r="K15" s="106" t="str">
        <f>IFERROR($A$4*'Calculation sheet'!$C15*'Calculation sheet'!$J15/N15,"")</f>
        <v/>
      </c>
      <c r="L15" s="110" t="str">
        <f>IFERROR('Calculation sheet'!$K15-'Calculation sheet'!$G15,"")</f>
        <v/>
      </c>
      <c r="M15" t="str">
        <f t="shared" si="2"/>
        <v/>
      </c>
      <c r="N15" s="133" t="str">
        <f t="shared" si="3"/>
        <v/>
      </c>
      <c r="O15" s="54"/>
      <c r="P15" s="54"/>
    </row>
    <row r="16" spans="1:16" x14ac:dyDescent="0.25">
      <c r="A16" s="101">
        <v>10</v>
      </c>
      <c r="B16" s="111" t="str">
        <f>IFERROR(IF(DATE(YEAR(B15),MONTH(B15),1)&gt;=DATE(YEAR(Input!$E$4),MONTH(Input!$E$4),1),"",DATE(YEAR(B15),MONTH(B15)+1,1)),"")</f>
        <v/>
      </c>
      <c r="C16" s="112" t="str">
        <f>IFERROR(IF(DATE(YEAR('Calculation sheet'!$B16),MONTH('Calculation sheet'!$B16),1)=DATE(YEAR(Input!$E$4),MONTH(Input!$E$4),1),Input!$H$4,IF('Calculation sheet'!$B16&lt;&gt;"",DAY(EOMONTH('Calculation sheet'!$B16,0)),"")),"")</f>
        <v/>
      </c>
      <c r="D16" s="105" t="str">
        <f>IFERROR(
  IF($C$4&lt;365,
    IFERROR(
      VLOOKUP(DATE(YEAR('Calculation sheet'!$B16), MONTH('Calculation sheet'!$B16), 1), Rates!$A$2:$B$503, 2, FALSE),
      IFERROR(
        VLOOKUP(DATE(YEAR('Calculation sheet'!$B16), MONTH('Calculation sheet'!$B16)-1, 1), Rates!$A$2:$B$503, 2, FALSE),
        IFERROR(
          VLOOKUP(DATE(YEAR('Calculation sheet'!$B16), MONTH('Calculation sheet'!$B16)-2, 1), Rates!$A$2:$B$503, 2, FALSE),
          VLOOKUP(DATE(YEAR('Calculation sheet'!$B16), MONTH('Calculation sheet'!$B16)-3, 1), Rates!$A$2:$B$503, 2, FALSE)
        )
      )
    ),
  IF($C$4&lt;730,
    IFERROR(
      VLOOKUP(DATE(YEAR('Calculation sheet'!$B16), MONTH('Calculation sheet'!$B16), 1), Rates!$A$2:$C$503, 3, FALSE),
      IFERROR(
        VLOOKUP(DATE(YEAR('Calculation sheet'!$B16), MONTH('Calculation sheet'!$B16)-1, 1), Rates!$A$2:$C$503, 3, FALSE),
        IFERROR(
          VLOOKUP(DATE(YEAR('Calculation sheet'!$B16), MONTH('Calculation sheet'!$B16)-2, 1), Rates!$A$2:$C$503, 3, FALSE),
          VLOOKUP(DATE(YEAR('Calculation sheet'!$B16), MONTH('Calculation sheet'!$B16)-3, 1), Rates!$A$2:$C$503, 3, FALSE)
        )
      )
    ),
  IF($C$4&lt;1095,
    IFERROR(
      VLOOKUP(DATE(YEAR('Calculation sheet'!$B16), MONTH('Calculation sheet'!$B16), 1), Rates!$A$2:$D$503, 4, FALSE),
      IFERROR(
        VLOOKUP(DATE(YEAR('Calculation sheet'!$B16), MONTH('Calculation sheet'!$B16)-1, 1), Rates!$A$2:$D$503, 4, FALSE),
        IFERROR(
          VLOOKUP(DATE(YEAR('Calculation sheet'!$B16), MONTH('Calculation sheet'!$B16)-2, 1), Rates!$A$2:$D$503, 4, FALSE),
          VLOOKUP(DATE(YEAR('Calculation sheet'!$B16), MONTH('Calculation sheet'!$B16)-3, 1), Rates!$A$2:$D$503, 4, FALSE)
        )
      )
    ),
  IF($C$4&lt;1460,
    IFERROR(
      VLOOKUP(DATE(YEAR('Calculation sheet'!$B16), MONTH('Calculation sheet'!$B16), 1), Rates!$A$2:$E$503, 5, FALSE),
      IFERROR(
        VLOOKUP(DATE(YEAR('Calculation sheet'!$B16), MONTH('Calculation sheet'!$B16)-1, 1), Rates!$A$2:$E$503, 5, FALSE),
        IFERROR(
          VLOOKUP(DATE(YEAR('Calculation sheet'!$B16), MONTH('Calculation sheet'!$B16)-2, 1), Rates!$A$2:$E$503, 5, FALSE),
          VLOOKUP(DATE(YEAR('Calculation sheet'!$B16), MONTH('Calculation sheet'!$B16)-3, 1), Rates!$A$2:$E$503, 5, FALSE)
        )
      )
    ),
  IF($C$4&lt;1825,
    IFERROR(
      VLOOKUP(DATE(YEAR('Calculation sheet'!$B16), MONTH('Calculation sheet'!$B16), 1), Rates!$A$2:$F$503, 6, FALSE),
      IFERROR(
        VLOOKUP(DATE(YEAR('Calculation sheet'!$B16), MONTH('Calculation sheet'!$B16)-1, 1), Rates!$A$2:$F$503, 6, FALSE),
        IFERROR(
          VLOOKUP(DATE(YEAR('Calculation sheet'!$B16), MONTH('Calculation sheet'!$B16)-2, 1), Rates!$A$2:$F$503, 6, FALSE),
          VLOOKUP(DATE(YEAR('Calculation sheet'!$B16), MONTH('Calculation sheet'!$B16)-3, 1), Rates!$A$2:$F$503, 6, FALSE)
        )
      )
    ),
    IFERROR(
      VLOOKUP(DATE(YEAR('Calculation sheet'!$B16), MONTH('Calculation sheet'!$B16), 1), Rates!$A$2:$G$503, 7, FALSE),
      IFERROR(
        VLOOKUP(DATE(YEAR('Calculation sheet'!$B16), MONTH('Calculation sheet'!$B16)-1, 1), Rates!$A$2:$G$503, 7, FALSE),
        IFERROR(
          VLOOKUP(DATE(YEAR('Calculation sheet'!$B16), MONTH('Calculation sheet'!$B16)-2, 1), Rates!$A$2:$G$503, 7, FALSE),
          VLOOKUP(DATE(YEAR('Calculation sheet'!$B16), MONTH('Calculation sheet'!$B16)-3, 1), Rates!$A$2:$G$503, 7, FALSE)
        )
      )
    )
  ))))),
  ""
)</f>
        <v/>
      </c>
      <c r="E16" s="113" t="str">
        <f>IF(AND('Calculation sheet'!$C16&lt;&gt;0,'Calculation sheet'!$D16=0%),D15,'Calculation sheet'!$D16)</f>
        <v/>
      </c>
      <c r="F16" s="105" t="str">
        <f t="shared" si="0"/>
        <v/>
      </c>
      <c r="G16" s="106" t="str">
        <f>IFERROR(IF('Calculation sheet'!$F16&lt;&gt;"",$A$4*'Calculation sheet'!$C16*'Calculation sheet'!$F16/N16,""),"")</f>
        <v/>
      </c>
      <c r="H16" s="105" t="str">
        <f>IF(Input!$B$10=Input!$I$2,
  IFERROR(VLOOKUP(DATE(YEAR('Calculation sheet'!$B16), MONTH('Calculation sheet'!$B16), 1), Rates!$A$2:$C$503, 3, FALSE),
  IFERROR(VLOOKUP(DATE(YEAR('Calculation sheet'!$B16), MONTH('Calculation sheet'!$B16)-1, 1), Rates!$A$2:$C$503, 3, FALSE),
  IFERROR(VLOOKUP(DATE(YEAR('Calculation sheet'!$B16), MONTH('Calculation sheet'!$B16)-2, 1), Rates!$A$2:$C$503, 3, FALSE), IFERROR(VLOOKUP(DATE(YEAR('Calculation sheet'!$B16), MONTH('Calculation sheet'!$B16)-3, 1), Rates!$A$2:$C$503, 3, FALSE),
  "")))),
IF(Input!$B$10=Input!$I$3,
  IFERROR(VLOOKUP(DATE(YEAR('Calculation sheet'!$B16), MONTH('Calculation sheet'!$B16), 1), Rates!$A$2:$D$503, 4, FALSE),
  IFERROR(VLOOKUP(DATE(YEAR('Calculation sheet'!$B16), MONTH('Calculation sheet'!$B16)-1, 1), Rates!$A$2:$D$503, 4, FALSE),
  IFERROR(VLOOKUP(DATE(YEAR('Calculation sheet'!$B16), MONTH('Calculation sheet'!$B16)-2, 1), Rates!$A$2:$D$503, 4, FALSE), IFERROR(VLOOKUP(DATE(YEAR('Calculation sheet'!$B16), MONTH('Calculation sheet'!$B16)-3, 1), Rates!$A$2:$D$503, 4, FALSE),
  "")))),
IF(Input!$B$10=Input!$I$4,
  IFERROR(VLOOKUP(DATE(YEAR('Calculation sheet'!$B16), MONTH('Calculation sheet'!$B16), 1), Rates!$A$2:$E$503, 5, FALSE),
  IFERROR(VLOOKUP(DATE(YEAR('Calculation sheet'!$B16), MONTH('Calculation sheet'!$B16)-1, 1), Rates!$A$2:$E$503, 5, FALSE),
  IFERROR(VLOOKUP(DATE(YEAR('Calculation sheet'!$B16), MONTH('Calculation sheet'!$B16)-2, 1), Rates!$A$2:$E$503, 5, FALSE), IFERROR(VLOOKUP(DATE(YEAR('Calculation sheet'!$B16), MONTH('Calculation sheet'!$B16)-3, 1), Rates!$A$2:$E$503, 5, FALSE),
  "")))),
IF(Input!$B$10=Input!$I$5,
  IFERROR(VLOOKUP(DATE(YEAR('Calculation sheet'!$B16), MONTH('Calculation sheet'!$B16), 1), Rates!$A$2:$F$503, 6, FALSE),
  IFERROR(VLOOKUP(DATE(YEAR('Calculation sheet'!$B16), MONTH('Calculation sheet'!$B16)-1, 1), Rates!$A$2:$F$503, 6, FALSE),
  IFERROR(VLOOKUP(DATE(YEAR('Calculation sheet'!$B16), MONTH('Calculation sheet'!$B16)-2, 1), Rates!$A$2:$F$503, 6, FALSE), IFERROR(VLOOKUP(DATE(YEAR('Calculation sheet'!$B16), MONTH('Calculation sheet'!$B16)-3, 1), Rates!$A$2:$F$503, 6, FALSE),
  "")))),
IF(Input!$B$10=Input!$I$6,
  IFERROR(VLOOKUP(DATE(YEAR('Calculation sheet'!$B16), MONTH('Calculation sheet'!$B16), 1), Rates!$A$2:$G$503, 7, FALSE),
  IFERROR(VLOOKUP(DATE(YEAR('Calculation sheet'!$B16), MONTH('Calculation sheet'!$B16)-1, 1), Rates!$A$2:$G$503, 7, FALSE),
  IFERROR(VLOOKUP(DATE(YEAR('Calculation sheet'!$B16), MONTH('Calculation sheet'!$B16)-2, 1), Rates!$A$2:$G$503, 7, FALSE), IFERROR(VLOOKUP(DATE(YEAR('Calculation sheet'!$B16), MONTH('Calculation sheet'!$B16)-3, 1), Rates!$A$2:$G$503, 7, FALSE),
  "")))),
"")))))</f>
        <v/>
      </c>
      <c r="I16" s="114" t="str">
        <f>IF(AND('Calculation sheet'!$C16&lt;&gt;0,'Calculation sheet'!$H16=0%),H15,'Calculation sheet'!$H16)</f>
        <v/>
      </c>
      <c r="J16" s="108" t="str">
        <f t="shared" si="1"/>
        <v/>
      </c>
      <c r="K16" s="106" t="str">
        <f>IFERROR($A$4*'Calculation sheet'!$C16*'Calculation sheet'!$J16/N16,"")</f>
        <v/>
      </c>
      <c r="L16" s="115" t="str">
        <f>IFERROR('Calculation sheet'!$K16-'Calculation sheet'!$G16,"")</f>
        <v/>
      </c>
      <c r="M16" t="str">
        <f t="shared" si="2"/>
        <v/>
      </c>
      <c r="N16" s="133" t="str">
        <f t="shared" si="3"/>
        <v/>
      </c>
      <c r="O16" s="54"/>
      <c r="P16" s="54"/>
    </row>
    <row r="17" spans="1:16" x14ac:dyDescent="0.25">
      <c r="A17" s="100">
        <v>11</v>
      </c>
      <c r="B17" s="103" t="str">
        <f>IFERROR(IF(DATE(YEAR(B16),MONTH(B16),1)&gt;=DATE(YEAR(Input!$E$4),MONTH(Input!$E$4),1),"",DATE(YEAR(B16),MONTH(B16)+1,1)),"")</f>
        <v/>
      </c>
      <c r="C17" s="104" t="str">
        <f>IFERROR(IF(DATE(YEAR('Calculation sheet'!$B17),MONTH('Calculation sheet'!$B17),1)=DATE(YEAR(Input!$E$4),MONTH(Input!$E$4),1),Input!$H$4,IF('Calculation sheet'!$B17&lt;&gt;"",DAY(EOMONTH('Calculation sheet'!$B17,0)),"")),"")</f>
        <v/>
      </c>
      <c r="D17" s="105" t="str">
        <f>IFERROR(
  IF($C$4&lt;365,
    IFERROR(
      VLOOKUP(DATE(YEAR('Calculation sheet'!$B17), MONTH('Calculation sheet'!$B17), 1), Rates!$A$2:$B$503, 2, FALSE),
      IFERROR(
        VLOOKUP(DATE(YEAR('Calculation sheet'!$B17), MONTH('Calculation sheet'!$B17)-1, 1), Rates!$A$2:$B$503, 2, FALSE),
        IFERROR(
          VLOOKUP(DATE(YEAR('Calculation sheet'!$B17), MONTH('Calculation sheet'!$B17)-2, 1), Rates!$A$2:$B$503, 2, FALSE),
          VLOOKUP(DATE(YEAR('Calculation sheet'!$B17), MONTH('Calculation sheet'!$B17)-3, 1), Rates!$A$2:$B$503, 2, FALSE)
        )
      )
    ),
  IF($C$4&lt;730,
    IFERROR(
      VLOOKUP(DATE(YEAR('Calculation sheet'!$B17), MONTH('Calculation sheet'!$B17), 1), Rates!$A$2:$C$503, 3, FALSE),
      IFERROR(
        VLOOKUP(DATE(YEAR('Calculation sheet'!$B17), MONTH('Calculation sheet'!$B17)-1, 1), Rates!$A$2:$C$503, 3, FALSE),
        IFERROR(
          VLOOKUP(DATE(YEAR('Calculation sheet'!$B17), MONTH('Calculation sheet'!$B17)-2, 1), Rates!$A$2:$C$503, 3, FALSE),
          VLOOKUP(DATE(YEAR('Calculation sheet'!$B17), MONTH('Calculation sheet'!$B17)-3, 1), Rates!$A$2:$C$503, 3, FALSE)
        )
      )
    ),
  IF($C$4&lt;1095,
    IFERROR(
      VLOOKUP(DATE(YEAR('Calculation sheet'!$B17), MONTH('Calculation sheet'!$B17), 1), Rates!$A$2:$D$503, 4, FALSE),
      IFERROR(
        VLOOKUP(DATE(YEAR('Calculation sheet'!$B17), MONTH('Calculation sheet'!$B17)-1, 1), Rates!$A$2:$D$503, 4, FALSE),
        IFERROR(
          VLOOKUP(DATE(YEAR('Calculation sheet'!$B17), MONTH('Calculation sheet'!$B17)-2, 1), Rates!$A$2:$D$503, 4, FALSE),
          VLOOKUP(DATE(YEAR('Calculation sheet'!$B17), MONTH('Calculation sheet'!$B17)-3, 1), Rates!$A$2:$D$503, 4, FALSE)
        )
      )
    ),
  IF($C$4&lt;1460,
    IFERROR(
      VLOOKUP(DATE(YEAR('Calculation sheet'!$B17), MONTH('Calculation sheet'!$B17), 1), Rates!$A$2:$E$503, 5, FALSE),
      IFERROR(
        VLOOKUP(DATE(YEAR('Calculation sheet'!$B17), MONTH('Calculation sheet'!$B17)-1, 1), Rates!$A$2:$E$503, 5, FALSE),
        IFERROR(
          VLOOKUP(DATE(YEAR('Calculation sheet'!$B17), MONTH('Calculation sheet'!$B17)-2, 1), Rates!$A$2:$E$503, 5, FALSE),
          VLOOKUP(DATE(YEAR('Calculation sheet'!$B17), MONTH('Calculation sheet'!$B17)-3, 1), Rates!$A$2:$E$503, 5, FALSE)
        )
      )
    ),
  IF($C$4&lt;1825,
    IFERROR(
      VLOOKUP(DATE(YEAR('Calculation sheet'!$B17), MONTH('Calculation sheet'!$B17), 1), Rates!$A$2:$F$503, 6, FALSE),
      IFERROR(
        VLOOKUP(DATE(YEAR('Calculation sheet'!$B17), MONTH('Calculation sheet'!$B17)-1, 1), Rates!$A$2:$F$503, 6, FALSE),
        IFERROR(
          VLOOKUP(DATE(YEAR('Calculation sheet'!$B17), MONTH('Calculation sheet'!$B17)-2, 1), Rates!$A$2:$F$503, 6, FALSE),
          VLOOKUP(DATE(YEAR('Calculation sheet'!$B17), MONTH('Calculation sheet'!$B17)-3, 1), Rates!$A$2:$F$503, 6, FALSE)
        )
      )
    ),
    IFERROR(
      VLOOKUP(DATE(YEAR('Calculation sheet'!$B17), MONTH('Calculation sheet'!$B17), 1), Rates!$A$2:$G$503, 7, FALSE),
      IFERROR(
        VLOOKUP(DATE(YEAR('Calculation sheet'!$B17), MONTH('Calculation sheet'!$B17)-1, 1), Rates!$A$2:$G$503, 7, FALSE),
        IFERROR(
          VLOOKUP(DATE(YEAR('Calculation sheet'!$B17), MONTH('Calculation sheet'!$B17)-2, 1), Rates!$A$2:$G$503, 7, FALSE),
          VLOOKUP(DATE(YEAR('Calculation sheet'!$B17), MONTH('Calculation sheet'!$B17)-3, 1), Rates!$A$2:$G$503, 7, FALSE)
        )
      )
    )
  ))))),
  ""
)</f>
        <v/>
      </c>
      <c r="E17" s="105" t="str">
        <f>IF(AND('Calculation sheet'!$C17&lt;&gt;0,'Calculation sheet'!$D17=0%),D16,'Calculation sheet'!$D17)</f>
        <v/>
      </c>
      <c r="F17" s="105" t="str">
        <f t="shared" si="0"/>
        <v/>
      </c>
      <c r="G17" s="106" t="str">
        <f>IFERROR(IF('Calculation sheet'!$F17&lt;&gt;"",$A$4*'Calculation sheet'!$C17*'Calculation sheet'!$F17/N17,""),"")</f>
        <v/>
      </c>
      <c r="H17" s="105" t="str">
        <f>IF(Input!$B$10=Input!$I$2,
  IFERROR(VLOOKUP(DATE(YEAR('Calculation sheet'!$B17), MONTH('Calculation sheet'!$B17), 1), Rates!$A$2:$C$503, 3, FALSE),
  IFERROR(VLOOKUP(DATE(YEAR('Calculation sheet'!$B17), MONTH('Calculation sheet'!$B17)-1, 1), Rates!$A$2:$C$503, 3, FALSE),
  IFERROR(VLOOKUP(DATE(YEAR('Calculation sheet'!$B17), MONTH('Calculation sheet'!$B17)-2, 1), Rates!$A$2:$C$503, 3, FALSE), IFERROR(VLOOKUP(DATE(YEAR('Calculation sheet'!$B17), MONTH('Calculation sheet'!$B17)-3, 1), Rates!$A$2:$C$503, 3, FALSE),
  "")))),
IF(Input!$B$10=Input!$I$3,
  IFERROR(VLOOKUP(DATE(YEAR('Calculation sheet'!$B17), MONTH('Calculation sheet'!$B17), 1), Rates!$A$2:$D$503, 4, FALSE),
  IFERROR(VLOOKUP(DATE(YEAR('Calculation sheet'!$B17), MONTH('Calculation sheet'!$B17)-1, 1), Rates!$A$2:$D$503, 4, FALSE),
  IFERROR(VLOOKUP(DATE(YEAR('Calculation sheet'!$B17), MONTH('Calculation sheet'!$B17)-2, 1), Rates!$A$2:$D$503, 4, FALSE), IFERROR(VLOOKUP(DATE(YEAR('Calculation sheet'!$B17), MONTH('Calculation sheet'!$B17)-3, 1), Rates!$A$2:$D$503, 4, FALSE),
  "")))),
IF(Input!$B$10=Input!$I$4,
  IFERROR(VLOOKUP(DATE(YEAR('Calculation sheet'!$B17), MONTH('Calculation sheet'!$B17), 1), Rates!$A$2:$E$503, 5, FALSE),
  IFERROR(VLOOKUP(DATE(YEAR('Calculation sheet'!$B17), MONTH('Calculation sheet'!$B17)-1, 1), Rates!$A$2:$E$503, 5, FALSE),
  IFERROR(VLOOKUP(DATE(YEAR('Calculation sheet'!$B17), MONTH('Calculation sheet'!$B17)-2, 1), Rates!$A$2:$E$503, 5, FALSE), IFERROR(VLOOKUP(DATE(YEAR('Calculation sheet'!$B17), MONTH('Calculation sheet'!$B17)-3, 1), Rates!$A$2:$E$503, 5, FALSE),
  "")))),
IF(Input!$B$10=Input!$I$5,
  IFERROR(VLOOKUP(DATE(YEAR('Calculation sheet'!$B17), MONTH('Calculation sheet'!$B17), 1), Rates!$A$2:$F$503, 6, FALSE),
  IFERROR(VLOOKUP(DATE(YEAR('Calculation sheet'!$B17), MONTH('Calculation sheet'!$B17)-1, 1), Rates!$A$2:$F$503, 6, FALSE),
  IFERROR(VLOOKUP(DATE(YEAR('Calculation sheet'!$B17), MONTH('Calculation sheet'!$B17)-2, 1), Rates!$A$2:$F$503, 6, FALSE), IFERROR(VLOOKUP(DATE(YEAR('Calculation sheet'!$B17), MONTH('Calculation sheet'!$B17)-3, 1), Rates!$A$2:$F$503, 6, FALSE),
  "")))),
IF(Input!$B$10=Input!$I$6,
  IFERROR(VLOOKUP(DATE(YEAR('Calculation sheet'!$B17), MONTH('Calculation sheet'!$B17), 1), Rates!$A$2:$G$503, 7, FALSE),
  IFERROR(VLOOKUP(DATE(YEAR('Calculation sheet'!$B17), MONTH('Calculation sheet'!$B17)-1, 1), Rates!$A$2:$G$503, 7, FALSE),
  IFERROR(VLOOKUP(DATE(YEAR('Calculation sheet'!$B17), MONTH('Calculation sheet'!$B17)-2, 1), Rates!$A$2:$G$503, 7, FALSE), IFERROR(VLOOKUP(DATE(YEAR('Calculation sheet'!$B17), MONTH('Calculation sheet'!$B17)-3, 1), Rates!$A$2:$G$503, 7, FALSE),
  "")))),
"")))))</f>
        <v/>
      </c>
      <c r="I17" s="107" t="str">
        <f>IF(AND('Calculation sheet'!$C17&lt;&gt;0,'Calculation sheet'!$H17=0%),H16,'Calculation sheet'!$H17)</f>
        <v/>
      </c>
      <c r="J17" s="108" t="str">
        <f t="shared" si="1"/>
        <v/>
      </c>
      <c r="K17" s="106" t="str">
        <f>IFERROR($A$4*'Calculation sheet'!$C17*'Calculation sheet'!$J17/N17,"")</f>
        <v/>
      </c>
      <c r="L17" s="110" t="str">
        <f>IFERROR('Calculation sheet'!$K17-'Calculation sheet'!$G17,"")</f>
        <v/>
      </c>
      <c r="M17" t="str">
        <f t="shared" si="2"/>
        <v/>
      </c>
      <c r="N17" s="133" t="str">
        <f t="shared" si="3"/>
        <v/>
      </c>
      <c r="O17" s="54"/>
      <c r="P17" s="54"/>
    </row>
    <row r="18" spans="1:16" x14ac:dyDescent="0.25">
      <c r="A18" s="101">
        <v>12</v>
      </c>
      <c r="B18" s="111" t="str">
        <f>IFERROR(IF(DATE(YEAR(B17),MONTH(B17),1)&gt;=DATE(YEAR(Input!$E$4),MONTH(Input!$E$4),1),"",DATE(YEAR(B17),MONTH(B17)+1,1)),"")</f>
        <v/>
      </c>
      <c r="C18" s="112" t="str">
        <f>IFERROR(IF(DATE(YEAR('Calculation sheet'!$B18),MONTH('Calculation sheet'!$B18),1)=DATE(YEAR(Input!$E$4),MONTH(Input!$E$4),1),Input!$H$4,IF('Calculation sheet'!$B18&lt;&gt;"",DAY(EOMONTH('Calculation sheet'!$B18,0)),"")),"")</f>
        <v/>
      </c>
      <c r="D18" s="105" t="str">
        <f>IFERROR(
  IF($C$4&lt;365,
    IFERROR(
      VLOOKUP(DATE(YEAR('Calculation sheet'!$B18), MONTH('Calculation sheet'!$B18), 1), Rates!$A$2:$B$503, 2, FALSE),
      IFERROR(
        VLOOKUP(DATE(YEAR('Calculation sheet'!$B18), MONTH('Calculation sheet'!$B18)-1, 1), Rates!$A$2:$B$503, 2, FALSE),
        IFERROR(
          VLOOKUP(DATE(YEAR('Calculation sheet'!$B18), MONTH('Calculation sheet'!$B18)-2, 1), Rates!$A$2:$B$503, 2, FALSE),
          VLOOKUP(DATE(YEAR('Calculation sheet'!$B18), MONTH('Calculation sheet'!$B18)-3, 1), Rates!$A$2:$B$503, 2, FALSE)
        )
      )
    ),
  IF($C$4&lt;730,
    IFERROR(
      VLOOKUP(DATE(YEAR('Calculation sheet'!$B18), MONTH('Calculation sheet'!$B18), 1), Rates!$A$2:$C$503, 3, FALSE),
      IFERROR(
        VLOOKUP(DATE(YEAR('Calculation sheet'!$B18), MONTH('Calculation sheet'!$B18)-1, 1), Rates!$A$2:$C$503, 3, FALSE),
        IFERROR(
          VLOOKUP(DATE(YEAR('Calculation sheet'!$B18), MONTH('Calculation sheet'!$B18)-2, 1), Rates!$A$2:$C$503, 3, FALSE),
          VLOOKUP(DATE(YEAR('Calculation sheet'!$B18), MONTH('Calculation sheet'!$B18)-3, 1), Rates!$A$2:$C$503, 3, FALSE)
        )
      )
    ),
  IF($C$4&lt;1095,
    IFERROR(
      VLOOKUP(DATE(YEAR('Calculation sheet'!$B18), MONTH('Calculation sheet'!$B18), 1), Rates!$A$2:$D$503, 4, FALSE),
      IFERROR(
        VLOOKUP(DATE(YEAR('Calculation sheet'!$B18), MONTH('Calculation sheet'!$B18)-1, 1), Rates!$A$2:$D$503, 4, FALSE),
        IFERROR(
          VLOOKUP(DATE(YEAR('Calculation sheet'!$B18), MONTH('Calculation sheet'!$B18)-2, 1), Rates!$A$2:$D$503, 4, FALSE),
          VLOOKUP(DATE(YEAR('Calculation sheet'!$B18), MONTH('Calculation sheet'!$B18)-3, 1), Rates!$A$2:$D$503, 4, FALSE)
        )
      )
    ),
  IF($C$4&lt;1460,
    IFERROR(
      VLOOKUP(DATE(YEAR('Calculation sheet'!$B18), MONTH('Calculation sheet'!$B18), 1), Rates!$A$2:$E$503, 5, FALSE),
      IFERROR(
        VLOOKUP(DATE(YEAR('Calculation sheet'!$B18), MONTH('Calculation sheet'!$B18)-1, 1), Rates!$A$2:$E$503, 5, FALSE),
        IFERROR(
          VLOOKUP(DATE(YEAR('Calculation sheet'!$B18), MONTH('Calculation sheet'!$B18)-2, 1), Rates!$A$2:$E$503, 5, FALSE),
          VLOOKUP(DATE(YEAR('Calculation sheet'!$B18), MONTH('Calculation sheet'!$B18)-3, 1), Rates!$A$2:$E$503, 5, FALSE)
        )
      )
    ),
  IF($C$4&lt;1825,
    IFERROR(
      VLOOKUP(DATE(YEAR('Calculation sheet'!$B18), MONTH('Calculation sheet'!$B18), 1), Rates!$A$2:$F$503, 6, FALSE),
      IFERROR(
        VLOOKUP(DATE(YEAR('Calculation sheet'!$B18), MONTH('Calculation sheet'!$B18)-1, 1), Rates!$A$2:$F$503, 6, FALSE),
        IFERROR(
          VLOOKUP(DATE(YEAR('Calculation sheet'!$B18), MONTH('Calculation sheet'!$B18)-2, 1), Rates!$A$2:$F$503, 6, FALSE),
          VLOOKUP(DATE(YEAR('Calculation sheet'!$B18), MONTH('Calculation sheet'!$B18)-3, 1), Rates!$A$2:$F$503, 6, FALSE)
        )
      )
    ),
    IFERROR(
      VLOOKUP(DATE(YEAR('Calculation sheet'!$B18), MONTH('Calculation sheet'!$B18), 1), Rates!$A$2:$G$503, 7, FALSE),
      IFERROR(
        VLOOKUP(DATE(YEAR('Calculation sheet'!$B18), MONTH('Calculation sheet'!$B18)-1, 1), Rates!$A$2:$G$503, 7, FALSE),
        IFERROR(
          VLOOKUP(DATE(YEAR('Calculation sheet'!$B18), MONTH('Calculation sheet'!$B18)-2, 1), Rates!$A$2:$G$503, 7, FALSE),
          VLOOKUP(DATE(YEAR('Calculation sheet'!$B18), MONTH('Calculation sheet'!$B18)-3, 1), Rates!$A$2:$G$503, 7, FALSE)
        )
      )
    )
  ))))),
  ""
)</f>
        <v/>
      </c>
      <c r="E18" s="113" t="str">
        <f>IF(AND('Calculation sheet'!$C18&lt;&gt;0,'Calculation sheet'!$D18=0%),D17,'Calculation sheet'!$D18)</f>
        <v/>
      </c>
      <c r="F18" s="105" t="str">
        <f t="shared" si="0"/>
        <v/>
      </c>
      <c r="G18" s="106" t="str">
        <f>IFERROR(IF('Calculation sheet'!$F18&lt;&gt;"",$A$4*'Calculation sheet'!$C18*'Calculation sheet'!$F18/N18,""),"")</f>
        <v/>
      </c>
      <c r="H18" s="105" t="str">
        <f>IF(Input!$B$10=Input!$I$2,
  IFERROR(VLOOKUP(DATE(YEAR('Calculation sheet'!$B18), MONTH('Calculation sheet'!$B18), 1), Rates!$A$2:$C$503, 3, FALSE),
  IFERROR(VLOOKUP(DATE(YEAR('Calculation sheet'!$B18), MONTH('Calculation sheet'!$B18)-1, 1), Rates!$A$2:$C$503, 3, FALSE),
  IFERROR(VLOOKUP(DATE(YEAR('Calculation sheet'!$B18), MONTH('Calculation sheet'!$B18)-2, 1), Rates!$A$2:$C$503, 3, FALSE), IFERROR(VLOOKUP(DATE(YEAR('Calculation sheet'!$B18), MONTH('Calculation sheet'!$B18)-3, 1), Rates!$A$2:$C$503, 3, FALSE),
  "")))),
IF(Input!$B$10=Input!$I$3,
  IFERROR(VLOOKUP(DATE(YEAR('Calculation sheet'!$B18), MONTH('Calculation sheet'!$B18), 1), Rates!$A$2:$D$503, 4, FALSE),
  IFERROR(VLOOKUP(DATE(YEAR('Calculation sheet'!$B18), MONTH('Calculation sheet'!$B18)-1, 1), Rates!$A$2:$D$503, 4, FALSE),
  IFERROR(VLOOKUP(DATE(YEAR('Calculation sheet'!$B18), MONTH('Calculation sheet'!$B18)-2, 1), Rates!$A$2:$D$503, 4, FALSE), IFERROR(VLOOKUP(DATE(YEAR('Calculation sheet'!$B18), MONTH('Calculation sheet'!$B18)-3, 1), Rates!$A$2:$D$503, 4, FALSE),
  "")))),
IF(Input!$B$10=Input!$I$4,
  IFERROR(VLOOKUP(DATE(YEAR('Calculation sheet'!$B18), MONTH('Calculation sheet'!$B18), 1), Rates!$A$2:$E$503, 5, FALSE),
  IFERROR(VLOOKUP(DATE(YEAR('Calculation sheet'!$B18), MONTH('Calculation sheet'!$B18)-1, 1), Rates!$A$2:$E$503, 5, FALSE),
  IFERROR(VLOOKUP(DATE(YEAR('Calculation sheet'!$B18), MONTH('Calculation sheet'!$B18)-2, 1), Rates!$A$2:$E$503, 5, FALSE), IFERROR(VLOOKUP(DATE(YEAR('Calculation sheet'!$B18), MONTH('Calculation sheet'!$B18)-3, 1), Rates!$A$2:$E$503, 5, FALSE),
  "")))),
IF(Input!$B$10=Input!$I$5,
  IFERROR(VLOOKUP(DATE(YEAR('Calculation sheet'!$B18), MONTH('Calculation sheet'!$B18), 1), Rates!$A$2:$F$503, 6, FALSE),
  IFERROR(VLOOKUP(DATE(YEAR('Calculation sheet'!$B18), MONTH('Calculation sheet'!$B18)-1, 1), Rates!$A$2:$F$503, 6, FALSE),
  IFERROR(VLOOKUP(DATE(YEAR('Calculation sheet'!$B18), MONTH('Calculation sheet'!$B18)-2, 1), Rates!$A$2:$F$503, 6, FALSE), IFERROR(VLOOKUP(DATE(YEAR('Calculation sheet'!$B18), MONTH('Calculation sheet'!$B18)-3, 1), Rates!$A$2:$F$503, 6, FALSE),
  "")))),
IF(Input!$B$10=Input!$I$6,
  IFERROR(VLOOKUP(DATE(YEAR('Calculation sheet'!$B18), MONTH('Calculation sheet'!$B18), 1), Rates!$A$2:$G$503, 7, FALSE),
  IFERROR(VLOOKUP(DATE(YEAR('Calculation sheet'!$B18), MONTH('Calculation sheet'!$B18)-1, 1), Rates!$A$2:$G$503, 7, FALSE),
  IFERROR(VLOOKUP(DATE(YEAR('Calculation sheet'!$B18), MONTH('Calculation sheet'!$B18)-2, 1), Rates!$A$2:$G$503, 7, FALSE), IFERROR(VLOOKUP(DATE(YEAR('Calculation sheet'!$B18), MONTH('Calculation sheet'!$B18)-3, 1), Rates!$A$2:$G$503, 7, FALSE),
  "")))),
"")))))</f>
        <v/>
      </c>
      <c r="I18" s="114" t="str">
        <f>IF(AND('Calculation sheet'!$C18&lt;&gt;0,'Calculation sheet'!$H18=0%),H17,'Calculation sheet'!$H18)</f>
        <v/>
      </c>
      <c r="J18" s="108" t="str">
        <f t="shared" si="1"/>
        <v/>
      </c>
      <c r="K18" s="109" t="str">
        <f>IFERROR($A$4*'Calculation sheet'!$C18*'Calculation sheet'!$J18/N18,"")</f>
        <v/>
      </c>
      <c r="L18" s="115" t="str">
        <f>IFERROR('Calculation sheet'!$K18-'Calculation sheet'!$G18,"")</f>
        <v/>
      </c>
      <c r="M18" t="str">
        <f t="shared" si="2"/>
        <v/>
      </c>
      <c r="N18" s="133" t="str">
        <f t="shared" si="3"/>
        <v/>
      </c>
      <c r="O18" s="54"/>
      <c r="P18" s="54"/>
    </row>
    <row r="19" spans="1:16" x14ac:dyDescent="0.25">
      <c r="A19" s="100">
        <v>13</v>
      </c>
      <c r="B19" s="103" t="str">
        <f>IFERROR(IF(DATE(YEAR(B18),MONTH(B18),1)&gt;=DATE(YEAR(Input!$E$4),MONTH(Input!$E$4),1),"",DATE(YEAR(B18),MONTH(B18)+1,1)),"")</f>
        <v/>
      </c>
      <c r="C19" s="104" t="str">
        <f>IFERROR(IF(DATE(YEAR('Calculation sheet'!$B19),MONTH('Calculation sheet'!$B19),1)=DATE(YEAR(Input!$E$4),MONTH(Input!$E$4),1),Input!$H$4,IF('Calculation sheet'!$B19&lt;&gt;"",DAY(EOMONTH('Calculation sheet'!$B19,0)),"")),"")</f>
        <v/>
      </c>
      <c r="D19" s="105" t="str">
        <f>IFERROR(
  IF($C$4&lt;365,
    IFERROR(
      VLOOKUP(DATE(YEAR('Calculation sheet'!$B19), MONTH('Calculation sheet'!$B19), 1), Rates!$A$2:$B$503, 2, FALSE),
      IFERROR(
        VLOOKUP(DATE(YEAR('Calculation sheet'!$B19), MONTH('Calculation sheet'!$B19)-1, 1), Rates!$A$2:$B$503, 2, FALSE),
        IFERROR(
          VLOOKUP(DATE(YEAR('Calculation sheet'!$B19), MONTH('Calculation sheet'!$B19)-2, 1), Rates!$A$2:$B$503, 2, FALSE),
          VLOOKUP(DATE(YEAR('Calculation sheet'!$B19), MONTH('Calculation sheet'!$B19)-3, 1), Rates!$A$2:$B$503, 2, FALSE)
        )
      )
    ),
  IF($C$4&lt;730,
    IFERROR(
      VLOOKUP(DATE(YEAR('Calculation sheet'!$B19), MONTH('Calculation sheet'!$B19), 1), Rates!$A$2:$C$503, 3, FALSE),
      IFERROR(
        VLOOKUP(DATE(YEAR('Calculation sheet'!$B19), MONTH('Calculation sheet'!$B19)-1, 1), Rates!$A$2:$C$503, 3, FALSE),
        IFERROR(
          VLOOKUP(DATE(YEAR('Calculation sheet'!$B19), MONTH('Calculation sheet'!$B19)-2, 1), Rates!$A$2:$C$503, 3, FALSE),
          VLOOKUP(DATE(YEAR('Calculation sheet'!$B19), MONTH('Calculation sheet'!$B19)-3, 1), Rates!$A$2:$C$503, 3, FALSE)
        )
      )
    ),
  IF($C$4&lt;1095,
    IFERROR(
      VLOOKUP(DATE(YEAR('Calculation sheet'!$B19), MONTH('Calculation sheet'!$B19), 1), Rates!$A$2:$D$503, 4, FALSE),
      IFERROR(
        VLOOKUP(DATE(YEAR('Calculation sheet'!$B19), MONTH('Calculation sheet'!$B19)-1, 1), Rates!$A$2:$D$503, 4, FALSE),
        IFERROR(
          VLOOKUP(DATE(YEAR('Calculation sheet'!$B19), MONTH('Calculation sheet'!$B19)-2, 1), Rates!$A$2:$D$503, 4, FALSE),
          VLOOKUP(DATE(YEAR('Calculation sheet'!$B19), MONTH('Calculation sheet'!$B19)-3, 1), Rates!$A$2:$D$503, 4, FALSE)
        )
      )
    ),
  IF($C$4&lt;1460,
    IFERROR(
      VLOOKUP(DATE(YEAR('Calculation sheet'!$B19), MONTH('Calculation sheet'!$B19), 1), Rates!$A$2:$E$503, 5, FALSE),
      IFERROR(
        VLOOKUP(DATE(YEAR('Calculation sheet'!$B19), MONTH('Calculation sheet'!$B19)-1, 1), Rates!$A$2:$E$503, 5, FALSE),
        IFERROR(
          VLOOKUP(DATE(YEAR('Calculation sheet'!$B19), MONTH('Calculation sheet'!$B19)-2, 1), Rates!$A$2:$E$503, 5, FALSE),
          VLOOKUP(DATE(YEAR('Calculation sheet'!$B19), MONTH('Calculation sheet'!$B19)-3, 1), Rates!$A$2:$E$503, 5, FALSE)
        )
      )
    ),
  IF($C$4&lt;1825,
    IFERROR(
      VLOOKUP(DATE(YEAR('Calculation sheet'!$B19), MONTH('Calculation sheet'!$B19), 1), Rates!$A$2:$F$503, 6, FALSE),
      IFERROR(
        VLOOKUP(DATE(YEAR('Calculation sheet'!$B19), MONTH('Calculation sheet'!$B19)-1, 1), Rates!$A$2:$F$503, 6, FALSE),
        IFERROR(
          VLOOKUP(DATE(YEAR('Calculation sheet'!$B19), MONTH('Calculation sheet'!$B19)-2, 1), Rates!$A$2:$F$503, 6, FALSE),
          VLOOKUP(DATE(YEAR('Calculation sheet'!$B19), MONTH('Calculation sheet'!$B19)-3, 1), Rates!$A$2:$F$503, 6, FALSE)
        )
      )
    ),
    IFERROR(
      VLOOKUP(DATE(YEAR('Calculation sheet'!$B19), MONTH('Calculation sheet'!$B19), 1), Rates!$A$2:$G$503, 7, FALSE),
      IFERROR(
        VLOOKUP(DATE(YEAR('Calculation sheet'!$B19), MONTH('Calculation sheet'!$B19)-1, 1), Rates!$A$2:$G$503, 7, FALSE),
        IFERROR(
          VLOOKUP(DATE(YEAR('Calculation sheet'!$B19), MONTH('Calculation sheet'!$B19)-2, 1), Rates!$A$2:$G$503, 7, FALSE),
          VLOOKUP(DATE(YEAR('Calculation sheet'!$B19), MONTH('Calculation sheet'!$B19)-3, 1), Rates!$A$2:$G$503, 7, FALSE)
        )
      )
    )
  ))))),
  ""
)</f>
        <v/>
      </c>
      <c r="E19" s="105" t="str">
        <f>IF(AND('Calculation sheet'!$C19&lt;&gt;0,'Calculation sheet'!$D19=0%),D18,'Calculation sheet'!$D19)</f>
        <v/>
      </c>
      <c r="F19" s="105" t="str">
        <f t="shared" si="0"/>
        <v/>
      </c>
      <c r="G19" s="106" t="str">
        <f>IFERROR(IF('Calculation sheet'!$F19&lt;&gt;"",$A$4*'Calculation sheet'!$C19*'Calculation sheet'!$F19/N19,""),"")</f>
        <v/>
      </c>
      <c r="H19" s="105" t="str">
        <f>IF(Input!$B$10=Input!$I$2,
  IFERROR(VLOOKUP(DATE(YEAR('Calculation sheet'!$B19), MONTH('Calculation sheet'!$B19), 1), Rates!$A$2:$C$503, 3, FALSE),
  IFERROR(VLOOKUP(DATE(YEAR('Calculation sheet'!$B19), MONTH('Calculation sheet'!$B19)-1, 1), Rates!$A$2:$C$503, 3, FALSE),
  IFERROR(VLOOKUP(DATE(YEAR('Calculation sheet'!$B19), MONTH('Calculation sheet'!$B19)-2, 1), Rates!$A$2:$C$503, 3, FALSE), IFERROR(VLOOKUP(DATE(YEAR('Calculation sheet'!$B19), MONTH('Calculation sheet'!$B19)-3, 1), Rates!$A$2:$C$503, 3, FALSE),
  "")))),
IF(Input!$B$10=Input!$I$3,
  IFERROR(VLOOKUP(DATE(YEAR('Calculation sheet'!$B19), MONTH('Calculation sheet'!$B19), 1), Rates!$A$2:$D$503, 4, FALSE),
  IFERROR(VLOOKUP(DATE(YEAR('Calculation sheet'!$B19), MONTH('Calculation sheet'!$B19)-1, 1), Rates!$A$2:$D$503, 4, FALSE),
  IFERROR(VLOOKUP(DATE(YEAR('Calculation sheet'!$B19), MONTH('Calculation sheet'!$B19)-2, 1), Rates!$A$2:$D$503, 4, FALSE), IFERROR(VLOOKUP(DATE(YEAR('Calculation sheet'!$B19), MONTH('Calculation sheet'!$B19)-3, 1), Rates!$A$2:$D$503, 4, FALSE),
  "")))),
IF(Input!$B$10=Input!$I$4,
  IFERROR(VLOOKUP(DATE(YEAR('Calculation sheet'!$B19), MONTH('Calculation sheet'!$B19), 1), Rates!$A$2:$E$503, 5, FALSE),
  IFERROR(VLOOKUP(DATE(YEAR('Calculation sheet'!$B19), MONTH('Calculation sheet'!$B19)-1, 1), Rates!$A$2:$E$503, 5, FALSE),
  IFERROR(VLOOKUP(DATE(YEAR('Calculation sheet'!$B19), MONTH('Calculation sheet'!$B19)-2, 1), Rates!$A$2:$E$503, 5, FALSE), IFERROR(VLOOKUP(DATE(YEAR('Calculation sheet'!$B19), MONTH('Calculation sheet'!$B19)-3, 1), Rates!$A$2:$E$503, 5, FALSE),
  "")))),
IF(Input!$B$10=Input!$I$5,
  IFERROR(VLOOKUP(DATE(YEAR('Calculation sheet'!$B19), MONTH('Calculation sheet'!$B19), 1), Rates!$A$2:$F$503, 6, FALSE),
  IFERROR(VLOOKUP(DATE(YEAR('Calculation sheet'!$B19), MONTH('Calculation sheet'!$B19)-1, 1), Rates!$A$2:$F$503, 6, FALSE),
  IFERROR(VLOOKUP(DATE(YEAR('Calculation sheet'!$B19), MONTH('Calculation sheet'!$B19)-2, 1), Rates!$A$2:$F$503, 6, FALSE), IFERROR(VLOOKUP(DATE(YEAR('Calculation sheet'!$B19), MONTH('Calculation sheet'!$B19)-3, 1), Rates!$A$2:$F$503, 6, FALSE),
  "")))),
IF(Input!$B$10=Input!$I$6,
  IFERROR(VLOOKUP(DATE(YEAR('Calculation sheet'!$B19), MONTH('Calculation sheet'!$B19), 1), Rates!$A$2:$G$503, 7, FALSE),
  IFERROR(VLOOKUP(DATE(YEAR('Calculation sheet'!$B19), MONTH('Calculation sheet'!$B19)-1, 1), Rates!$A$2:$G$503, 7, FALSE),
  IFERROR(VLOOKUP(DATE(YEAR('Calculation sheet'!$B19), MONTH('Calculation sheet'!$B19)-2, 1), Rates!$A$2:$G$503, 7, FALSE), IFERROR(VLOOKUP(DATE(YEAR('Calculation sheet'!$B19), MONTH('Calculation sheet'!$B19)-3, 1), Rates!$A$2:$G$503, 7, FALSE),
  "")))),
"")))))</f>
        <v/>
      </c>
      <c r="I19" s="107" t="str">
        <f>IF(AND('Calculation sheet'!$C19&lt;&gt;0,'Calculation sheet'!$H19=0%),H18,'Calculation sheet'!$H19)</f>
        <v/>
      </c>
      <c r="J19" s="108" t="str">
        <f t="shared" si="1"/>
        <v/>
      </c>
      <c r="K19" s="109" t="str">
        <f>IFERROR($A$4*'Calculation sheet'!$C19*'Calculation sheet'!$J19/N19,"")</f>
        <v/>
      </c>
      <c r="L19" s="110" t="str">
        <f>IFERROR('Calculation sheet'!$K19-'Calculation sheet'!$G19,"")</f>
        <v/>
      </c>
      <c r="M19" t="str">
        <f t="shared" si="2"/>
        <v/>
      </c>
      <c r="N19" s="133" t="str">
        <f t="shared" si="3"/>
        <v/>
      </c>
      <c r="O19" s="54"/>
      <c r="P19" s="54"/>
    </row>
    <row r="20" spans="1:16" x14ac:dyDescent="0.25">
      <c r="A20" s="101">
        <v>14</v>
      </c>
      <c r="B20" s="111" t="str">
        <f>IFERROR(IF(DATE(YEAR(B19),MONTH(B19),1)&gt;=DATE(YEAR(Input!$E$4),MONTH(Input!$E$4),1),"",DATE(YEAR(B19),MONTH(B19)+1,1)),"")</f>
        <v/>
      </c>
      <c r="C20" s="112" t="str">
        <f>IFERROR(IF(DATE(YEAR('Calculation sheet'!$B20),MONTH('Calculation sheet'!$B20),1)=DATE(YEAR(Input!$E$4),MONTH(Input!$E$4),1),Input!$H$4,IF('Calculation sheet'!$B20&lt;&gt;"",DAY(EOMONTH('Calculation sheet'!$B20,0)),"")),"")</f>
        <v/>
      </c>
      <c r="D20" s="105" t="str">
        <f>IFERROR(
  IF($C$4&lt;365,
    IFERROR(
      VLOOKUP(DATE(YEAR('Calculation sheet'!$B20), MONTH('Calculation sheet'!$B20), 1), Rates!$A$2:$B$503, 2, FALSE),
      IFERROR(
        VLOOKUP(DATE(YEAR('Calculation sheet'!$B20), MONTH('Calculation sheet'!$B20)-1, 1), Rates!$A$2:$B$503, 2, FALSE),
        IFERROR(
          VLOOKUP(DATE(YEAR('Calculation sheet'!$B20), MONTH('Calculation sheet'!$B20)-2, 1), Rates!$A$2:$B$503, 2, FALSE),
          VLOOKUP(DATE(YEAR('Calculation sheet'!$B20), MONTH('Calculation sheet'!$B20)-3, 1), Rates!$A$2:$B$503, 2, FALSE)
        )
      )
    ),
  IF($C$4&lt;730,
    IFERROR(
      VLOOKUP(DATE(YEAR('Calculation sheet'!$B20), MONTH('Calculation sheet'!$B20), 1), Rates!$A$2:$C$503, 3, FALSE),
      IFERROR(
        VLOOKUP(DATE(YEAR('Calculation sheet'!$B20), MONTH('Calculation sheet'!$B20)-1, 1), Rates!$A$2:$C$503, 3, FALSE),
        IFERROR(
          VLOOKUP(DATE(YEAR('Calculation sheet'!$B20), MONTH('Calculation sheet'!$B20)-2, 1), Rates!$A$2:$C$503, 3, FALSE),
          VLOOKUP(DATE(YEAR('Calculation sheet'!$B20), MONTH('Calculation sheet'!$B20)-3, 1), Rates!$A$2:$C$503, 3, FALSE)
        )
      )
    ),
  IF($C$4&lt;1095,
    IFERROR(
      VLOOKUP(DATE(YEAR('Calculation sheet'!$B20), MONTH('Calculation sheet'!$B20), 1), Rates!$A$2:$D$503, 4, FALSE),
      IFERROR(
        VLOOKUP(DATE(YEAR('Calculation sheet'!$B20), MONTH('Calculation sheet'!$B20)-1, 1), Rates!$A$2:$D$503, 4, FALSE),
        IFERROR(
          VLOOKUP(DATE(YEAR('Calculation sheet'!$B20), MONTH('Calculation sheet'!$B20)-2, 1), Rates!$A$2:$D$503, 4, FALSE),
          VLOOKUP(DATE(YEAR('Calculation sheet'!$B20), MONTH('Calculation sheet'!$B20)-3, 1), Rates!$A$2:$D$503, 4, FALSE)
        )
      )
    ),
  IF($C$4&lt;1460,
    IFERROR(
      VLOOKUP(DATE(YEAR('Calculation sheet'!$B20), MONTH('Calculation sheet'!$B20), 1), Rates!$A$2:$E$503, 5, FALSE),
      IFERROR(
        VLOOKUP(DATE(YEAR('Calculation sheet'!$B20), MONTH('Calculation sheet'!$B20)-1, 1), Rates!$A$2:$E$503, 5, FALSE),
        IFERROR(
          VLOOKUP(DATE(YEAR('Calculation sheet'!$B20), MONTH('Calculation sheet'!$B20)-2, 1), Rates!$A$2:$E$503, 5, FALSE),
          VLOOKUP(DATE(YEAR('Calculation sheet'!$B20), MONTH('Calculation sheet'!$B20)-3, 1), Rates!$A$2:$E$503, 5, FALSE)
        )
      )
    ),
  IF($C$4&lt;1825,
    IFERROR(
      VLOOKUP(DATE(YEAR('Calculation sheet'!$B20), MONTH('Calculation sheet'!$B20), 1), Rates!$A$2:$F$503, 6, FALSE),
      IFERROR(
        VLOOKUP(DATE(YEAR('Calculation sheet'!$B20), MONTH('Calculation sheet'!$B20)-1, 1), Rates!$A$2:$F$503, 6, FALSE),
        IFERROR(
          VLOOKUP(DATE(YEAR('Calculation sheet'!$B20), MONTH('Calculation sheet'!$B20)-2, 1), Rates!$A$2:$F$503, 6, FALSE),
          VLOOKUP(DATE(YEAR('Calculation sheet'!$B20), MONTH('Calculation sheet'!$B20)-3, 1), Rates!$A$2:$F$503, 6, FALSE)
        )
      )
    ),
    IFERROR(
      VLOOKUP(DATE(YEAR('Calculation sheet'!$B20), MONTH('Calculation sheet'!$B20), 1), Rates!$A$2:$G$503, 7, FALSE),
      IFERROR(
        VLOOKUP(DATE(YEAR('Calculation sheet'!$B20), MONTH('Calculation sheet'!$B20)-1, 1), Rates!$A$2:$G$503, 7, FALSE),
        IFERROR(
          VLOOKUP(DATE(YEAR('Calculation sheet'!$B20), MONTH('Calculation sheet'!$B20)-2, 1), Rates!$A$2:$G$503, 7, FALSE),
          VLOOKUP(DATE(YEAR('Calculation sheet'!$B20), MONTH('Calculation sheet'!$B20)-3, 1), Rates!$A$2:$G$503, 7, FALSE)
        )
      )
    )
  ))))),
  ""
)</f>
        <v/>
      </c>
      <c r="E20" s="113" t="str">
        <f>IF(AND('Calculation sheet'!$C20&lt;&gt;0,'Calculation sheet'!$D20=0%),D19,'Calculation sheet'!$D20)</f>
        <v/>
      </c>
      <c r="F20" s="105" t="str">
        <f t="shared" si="0"/>
        <v/>
      </c>
      <c r="G20" s="106" t="str">
        <f>IFERROR(IF('Calculation sheet'!$F20&lt;&gt;"",$A$4*'Calculation sheet'!$C20*'Calculation sheet'!$F20/N20,""),"")</f>
        <v/>
      </c>
      <c r="H20" s="105" t="str">
        <f>IF(Input!$B$10=Input!$I$2,
  IFERROR(VLOOKUP(DATE(YEAR('Calculation sheet'!$B20), MONTH('Calculation sheet'!$B20), 1), Rates!$A$2:$C$503, 3, FALSE),
  IFERROR(VLOOKUP(DATE(YEAR('Calculation sheet'!$B20), MONTH('Calculation sheet'!$B20)-1, 1), Rates!$A$2:$C$503, 3, FALSE),
  IFERROR(VLOOKUP(DATE(YEAR('Calculation sheet'!$B20), MONTH('Calculation sheet'!$B20)-2, 1), Rates!$A$2:$C$503, 3, FALSE), IFERROR(VLOOKUP(DATE(YEAR('Calculation sheet'!$B20), MONTH('Calculation sheet'!$B20)-3, 1), Rates!$A$2:$C$503, 3, FALSE),
  "")))),
IF(Input!$B$10=Input!$I$3,
  IFERROR(VLOOKUP(DATE(YEAR('Calculation sheet'!$B20), MONTH('Calculation sheet'!$B20), 1), Rates!$A$2:$D$503, 4, FALSE),
  IFERROR(VLOOKUP(DATE(YEAR('Calculation sheet'!$B20), MONTH('Calculation sheet'!$B20)-1, 1), Rates!$A$2:$D$503, 4, FALSE),
  IFERROR(VLOOKUP(DATE(YEAR('Calculation sheet'!$B20), MONTH('Calculation sheet'!$B20)-2, 1), Rates!$A$2:$D$503, 4, FALSE), IFERROR(VLOOKUP(DATE(YEAR('Calculation sheet'!$B20), MONTH('Calculation sheet'!$B20)-3, 1), Rates!$A$2:$D$503, 4, FALSE),
  "")))),
IF(Input!$B$10=Input!$I$4,
  IFERROR(VLOOKUP(DATE(YEAR('Calculation sheet'!$B20), MONTH('Calculation sheet'!$B20), 1), Rates!$A$2:$E$503, 5, FALSE),
  IFERROR(VLOOKUP(DATE(YEAR('Calculation sheet'!$B20), MONTH('Calculation sheet'!$B20)-1, 1), Rates!$A$2:$E$503, 5, FALSE),
  IFERROR(VLOOKUP(DATE(YEAR('Calculation sheet'!$B20), MONTH('Calculation sheet'!$B20)-2, 1), Rates!$A$2:$E$503, 5, FALSE), IFERROR(VLOOKUP(DATE(YEAR('Calculation sheet'!$B20), MONTH('Calculation sheet'!$B20)-3, 1), Rates!$A$2:$E$503, 5, FALSE),
  "")))),
IF(Input!$B$10=Input!$I$5,
  IFERROR(VLOOKUP(DATE(YEAR('Calculation sheet'!$B20), MONTH('Calculation sheet'!$B20), 1), Rates!$A$2:$F$503, 6, FALSE),
  IFERROR(VLOOKUP(DATE(YEAR('Calculation sheet'!$B20), MONTH('Calculation sheet'!$B20)-1, 1), Rates!$A$2:$F$503, 6, FALSE),
  IFERROR(VLOOKUP(DATE(YEAR('Calculation sheet'!$B20), MONTH('Calculation sheet'!$B20)-2, 1), Rates!$A$2:$F$503, 6, FALSE), IFERROR(VLOOKUP(DATE(YEAR('Calculation sheet'!$B20), MONTH('Calculation sheet'!$B20)-3, 1), Rates!$A$2:$F$503, 6, FALSE),
  "")))),
IF(Input!$B$10=Input!$I$6,
  IFERROR(VLOOKUP(DATE(YEAR('Calculation sheet'!$B20), MONTH('Calculation sheet'!$B20), 1), Rates!$A$2:$G$503, 7, FALSE),
  IFERROR(VLOOKUP(DATE(YEAR('Calculation sheet'!$B20), MONTH('Calculation sheet'!$B20)-1, 1), Rates!$A$2:$G$503, 7, FALSE),
  IFERROR(VLOOKUP(DATE(YEAR('Calculation sheet'!$B20), MONTH('Calculation sheet'!$B20)-2, 1), Rates!$A$2:$G$503, 7, FALSE), IFERROR(VLOOKUP(DATE(YEAR('Calculation sheet'!$B20), MONTH('Calculation sheet'!$B20)-3, 1), Rates!$A$2:$G$503, 7, FALSE),
  "")))),
"")))))</f>
        <v/>
      </c>
      <c r="I20" s="114" t="str">
        <f>IF(AND('Calculation sheet'!$C20&lt;&gt;0,'Calculation sheet'!$H20=0%),H19,'Calculation sheet'!$H20)</f>
        <v/>
      </c>
      <c r="J20" s="108" t="str">
        <f t="shared" si="1"/>
        <v/>
      </c>
      <c r="K20" s="109" t="str">
        <f>IFERROR($A$4*'Calculation sheet'!$C20*'Calculation sheet'!$J20/N20,"")</f>
        <v/>
      </c>
      <c r="L20" s="115" t="str">
        <f>IFERROR('Calculation sheet'!$K20-'Calculation sheet'!$G20,"")</f>
        <v/>
      </c>
      <c r="M20" t="str">
        <f t="shared" si="2"/>
        <v/>
      </c>
      <c r="N20" s="133" t="str">
        <f t="shared" si="3"/>
        <v/>
      </c>
      <c r="O20" s="54"/>
      <c r="P20" s="54"/>
    </row>
    <row r="21" spans="1:16" x14ac:dyDescent="0.25">
      <c r="A21" s="100">
        <v>15</v>
      </c>
      <c r="B21" s="103" t="str">
        <f>IFERROR(IF(DATE(YEAR(B20),MONTH(B20),1)&gt;=DATE(YEAR(Input!$E$4),MONTH(Input!$E$4),1),"",DATE(YEAR(B20),MONTH(B20)+1,1)),"")</f>
        <v/>
      </c>
      <c r="C21" s="104" t="str">
        <f>IFERROR(IF(DATE(YEAR('Calculation sheet'!$B21),MONTH('Calculation sheet'!$B21),1)=DATE(YEAR(Input!$E$4),MONTH(Input!$E$4),1),Input!$H$4,IF('Calculation sheet'!$B21&lt;&gt;"",DAY(EOMONTH('Calculation sheet'!$B21,0)),"")),"")</f>
        <v/>
      </c>
      <c r="D21" s="105" t="str">
        <f>IFERROR(
  IF($C$4&lt;365,
    IFERROR(
      VLOOKUP(DATE(YEAR('Calculation sheet'!$B21), MONTH('Calculation sheet'!$B21), 1), Rates!$A$2:$B$503, 2, FALSE),
      IFERROR(
        VLOOKUP(DATE(YEAR('Calculation sheet'!$B21), MONTH('Calculation sheet'!$B21)-1, 1), Rates!$A$2:$B$503, 2, FALSE),
        IFERROR(
          VLOOKUP(DATE(YEAR('Calculation sheet'!$B21), MONTH('Calculation sheet'!$B21)-2, 1), Rates!$A$2:$B$503, 2, FALSE),
          VLOOKUP(DATE(YEAR('Calculation sheet'!$B21), MONTH('Calculation sheet'!$B21)-3, 1), Rates!$A$2:$B$503, 2, FALSE)
        )
      )
    ),
  IF($C$4&lt;730,
    IFERROR(
      VLOOKUP(DATE(YEAR('Calculation sheet'!$B21), MONTH('Calculation sheet'!$B21), 1), Rates!$A$2:$C$503, 3, FALSE),
      IFERROR(
        VLOOKUP(DATE(YEAR('Calculation sheet'!$B21), MONTH('Calculation sheet'!$B21)-1, 1), Rates!$A$2:$C$503, 3, FALSE),
        IFERROR(
          VLOOKUP(DATE(YEAR('Calculation sheet'!$B21), MONTH('Calculation sheet'!$B21)-2, 1), Rates!$A$2:$C$503, 3, FALSE),
          VLOOKUP(DATE(YEAR('Calculation sheet'!$B21), MONTH('Calculation sheet'!$B21)-3, 1), Rates!$A$2:$C$503, 3, FALSE)
        )
      )
    ),
  IF($C$4&lt;1095,
    IFERROR(
      VLOOKUP(DATE(YEAR('Calculation sheet'!$B21), MONTH('Calculation sheet'!$B21), 1), Rates!$A$2:$D$503, 4, FALSE),
      IFERROR(
        VLOOKUP(DATE(YEAR('Calculation sheet'!$B21), MONTH('Calculation sheet'!$B21)-1, 1), Rates!$A$2:$D$503, 4, FALSE),
        IFERROR(
          VLOOKUP(DATE(YEAR('Calculation sheet'!$B21), MONTH('Calculation sheet'!$B21)-2, 1), Rates!$A$2:$D$503, 4, FALSE),
          VLOOKUP(DATE(YEAR('Calculation sheet'!$B21), MONTH('Calculation sheet'!$B21)-3, 1), Rates!$A$2:$D$503, 4, FALSE)
        )
      )
    ),
  IF($C$4&lt;1460,
    IFERROR(
      VLOOKUP(DATE(YEAR('Calculation sheet'!$B21), MONTH('Calculation sheet'!$B21), 1), Rates!$A$2:$E$503, 5, FALSE),
      IFERROR(
        VLOOKUP(DATE(YEAR('Calculation sheet'!$B21), MONTH('Calculation sheet'!$B21)-1, 1), Rates!$A$2:$E$503, 5, FALSE),
        IFERROR(
          VLOOKUP(DATE(YEAR('Calculation sheet'!$B21), MONTH('Calculation sheet'!$B21)-2, 1), Rates!$A$2:$E$503, 5, FALSE),
          VLOOKUP(DATE(YEAR('Calculation sheet'!$B21), MONTH('Calculation sheet'!$B21)-3, 1), Rates!$A$2:$E$503, 5, FALSE)
        )
      )
    ),
  IF($C$4&lt;1825,
    IFERROR(
      VLOOKUP(DATE(YEAR('Calculation sheet'!$B21), MONTH('Calculation sheet'!$B21), 1), Rates!$A$2:$F$503, 6, FALSE),
      IFERROR(
        VLOOKUP(DATE(YEAR('Calculation sheet'!$B21), MONTH('Calculation sheet'!$B21)-1, 1), Rates!$A$2:$F$503, 6, FALSE),
        IFERROR(
          VLOOKUP(DATE(YEAR('Calculation sheet'!$B21), MONTH('Calculation sheet'!$B21)-2, 1), Rates!$A$2:$F$503, 6, FALSE),
          VLOOKUP(DATE(YEAR('Calculation sheet'!$B21), MONTH('Calculation sheet'!$B21)-3, 1), Rates!$A$2:$F$503, 6, FALSE)
        )
      )
    ),
    IFERROR(
      VLOOKUP(DATE(YEAR('Calculation sheet'!$B21), MONTH('Calculation sheet'!$B21), 1), Rates!$A$2:$G$503, 7, FALSE),
      IFERROR(
        VLOOKUP(DATE(YEAR('Calculation sheet'!$B21), MONTH('Calculation sheet'!$B21)-1, 1), Rates!$A$2:$G$503, 7, FALSE),
        IFERROR(
          VLOOKUP(DATE(YEAR('Calculation sheet'!$B21), MONTH('Calculation sheet'!$B21)-2, 1), Rates!$A$2:$G$503, 7, FALSE),
          VLOOKUP(DATE(YEAR('Calculation sheet'!$B21), MONTH('Calculation sheet'!$B21)-3, 1), Rates!$A$2:$G$503, 7, FALSE)
        )
      )
    )
  ))))),
  ""
)</f>
        <v/>
      </c>
      <c r="E21" s="105" t="str">
        <f>IF(AND('Calculation sheet'!$C21&lt;&gt;0,'Calculation sheet'!$D21=0%),D20,'Calculation sheet'!$D21)</f>
        <v/>
      </c>
      <c r="F21" s="105" t="str">
        <f t="shared" si="0"/>
        <v/>
      </c>
      <c r="G21" s="106" t="str">
        <f>IFERROR(IF('Calculation sheet'!$F21&lt;&gt;"",$A$4*'Calculation sheet'!$C21*'Calculation sheet'!$F21/N21,""),"")</f>
        <v/>
      </c>
      <c r="H21" s="105" t="str">
        <f>IF(Input!$B$10=Input!$I$2,
  IFERROR(VLOOKUP(DATE(YEAR('Calculation sheet'!$B21), MONTH('Calculation sheet'!$B21), 1), Rates!$A$2:$C$503, 3, FALSE),
  IFERROR(VLOOKUP(DATE(YEAR('Calculation sheet'!$B21), MONTH('Calculation sheet'!$B21)-1, 1), Rates!$A$2:$C$503, 3, FALSE),
  IFERROR(VLOOKUP(DATE(YEAR('Calculation sheet'!$B21), MONTH('Calculation sheet'!$B21)-2, 1), Rates!$A$2:$C$503, 3, FALSE), IFERROR(VLOOKUP(DATE(YEAR('Calculation sheet'!$B21), MONTH('Calculation sheet'!$B21)-3, 1), Rates!$A$2:$C$503, 3, FALSE),
  "")))),
IF(Input!$B$10=Input!$I$3,
  IFERROR(VLOOKUP(DATE(YEAR('Calculation sheet'!$B21), MONTH('Calculation sheet'!$B21), 1), Rates!$A$2:$D$503, 4, FALSE),
  IFERROR(VLOOKUP(DATE(YEAR('Calculation sheet'!$B21), MONTH('Calculation sheet'!$B21)-1, 1), Rates!$A$2:$D$503, 4, FALSE),
  IFERROR(VLOOKUP(DATE(YEAR('Calculation sheet'!$B21), MONTH('Calculation sheet'!$B21)-2, 1), Rates!$A$2:$D$503, 4, FALSE), IFERROR(VLOOKUP(DATE(YEAR('Calculation sheet'!$B21), MONTH('Calculation sheet'!$B21)-3, 1), Rates!$A$2:$D$503, 4, FALSE),
  "")))),
IF(Input!$B$10=Input!$I$4,
  IFERROR(VLOOKUP(DATE(YEAR('Calculation sheet'!$B21), MONTH('Calculation sheet'!$B21), 1), Rates!$A$2:$E$503, 5, FALSE),
  IFERROR(VLOOKUP(DATE(YEAR('Calculation sheet'!$B21), MONTH('Calculation sheet'!$B21)-1, 1), Rates!$A$2:$E$503, 5, FALSE),
  IFERROR(VLOOKUP(DATE(YEAR('Calculation sheet'!$B21), MONTH('Calculation sheet'!$B21)-2, 1), Rates!$A$2:$E$503, 5, FALSE), IFERROR(VLOOKUP(DATE(YEAR('Calculation sheet'!$B21), MONTH('Calculation sheet'!$B21)-3, 1), Rates!$A$2:$E$503, 5, FALSE),
  "")))),
IF(Input!$B$10=Input!$I$5,
  IFERROR(VLOOKUP(DATE(YEAR('Calculation sheet'!$B21), MONTH('Calculation sheet'!$B21), 1), Rates!$A$2:$F$503, 6, FALSE),
  IFERROR(VLOOKUP(DATE(YEAR('Calculation sheet'!$B21), MONTH('Calculation sheet'!$B21)-1, 1), Rates!$A$2:$F$503, 6, FALSE),
  IFERROR(VLOOKUP(DATE(YEAR('Calculation sheet'!$B21), MONTH('Calculation sheet'!$B21)-2, 1), Rates!$A$2:$F$503, 6, FALSE), IFERROR(VLOOKUP(DATE(YEAR('Calculation sheet'!$B21), MONTH('Calculation sheet'!$B21)-3, 1), Rates!$A$2:$F$503, 6, FALSE),
  "")))),
IF(Input!$B$10=Input!$I$6,
  IFERROR(VLOOKUP(DATE(YEAR('Calculation sheet'!$B21), MONTH('Calculation sheet'!$B21), 1), Rates!$A$2:$G$503, 7, FALSE),
  IFERROR(VLOOKUP(DATE(YEAR('Calculation sheet'!$B21), MONTH('Calculation sheet'!$B21)-1, 1), Rates!$A$2:$G$503, 7, FALSE),
  IFERROR(VLOOKUP(DATE(YEAR('Calculation sheet'!$B21), MONTH('Calculation sheet'!$B21)-2, 1), Rates!$A$2:$G$503, 7, FALSE), IFERROR(VLOOKUP(DATE(YEAR('Calculation sheet'!$B21), MONTH('Calculation sheet'!$B21)-3, 1), Rates!$A$2:$G$503, 7, FALSE),
  "")))),
"")))))</f>
        <v/>
      </c>
      <c r="I21" s="107" t="str">
        <f>IF(AND('Calculation sheet'!$C21&lt;&gt;0,'Calculation sheet'!$H21=0%),H20,'Calculation sheet'!$H21)</f>
        <v/>
      </c>
      <c r="J21" s="108" t="str">
        <f t="shared" si="1"/>
        <v/>
      </c>
      <c r="K21" s="109" t="str">
        <f>IFERROR($A$4*'Calculation sheet'!$C21*'Calculation sheet'!$J21/N21,"")</f>
        <v/>
      </c>
      <c r="L21" s="110" t="str">
        <f>IFERROR('Calculation sheet'!$K21-'Calculation sheet'!$G21,"")</f>
        <v/>
      </c>
      <c r="M21" t="str">
        <f t="shared" si="2"/>
        <v/>
      </c>
      <c r="N21" s="133" t="str">
        <f t="shared" si="3"/>
        <v/>
      </c>
      <c r="O21" s="54"/>
      <c r="P21" s="54"/>
    </row>
    <row r="22" spans="1:16" x14ac:dyDescent="0.25">
      <c r="A22" s="101">
        <v>16</v>
      </c>
      <c r="B22" s="111" t="str">
        <f>IFERROR(IF(DATE(YEAR(B21),MONTH(B21),1)&gt;=DATE(YEAR(Input!$E$4),MONTH(Input!$E$4),1),"",DATE(YEAR(B21),MONTH(B21)+1,1)),"")</f>
        <v/>
      </c>
      <c r="C22" s="112" t="str">
        <f>IFERROR(IF(DATE(YEAR('Calculation sheet'!$B22),MONTH('Calculation sheet'!$B22),1)=DATE(YEAR(Input!$E$4),MONTH(Input!$E$4),1),Input!$H$4,IF('Calculation sheet'!$B22&lt;&gt;"",DAY(EOMONTH('Calculation sheet'!$B22,0)),"")),"")</f>
        <v/>
      </c>
      <c r="D22" s="105" t="str">
        <f>IFERROR(
  IF($C$4&lt;365,
    IFERROR(
      VLOOKUP(DATE(YEAR('Calculation sheet'!$B22), MONTH('Calculation sheet'!$B22), 1), Rates!$A$2:$B$503, 2, FALSE),
      IFERROR(
        VLOOKUP(DATE(YEAR('Calculation sheet'!$B22), MONTH('Calculation sheet'!$B22)-1, 1), Rates!$A$2:$B$503, 2, FALSE),
        IFERROR(
          VLOOKUP(DATE(YEAR('Calculation sheet'!$B22), MONTH('Calculation sheet'!$B22)-2, 1), Rates!$A$2:$B$503, 2, FALSE),
          VLOOKUP(DATE(YEAR('Calculation sheet'!$B22), MONTH('Calculation sheet'!$B22)-3, 1), Rates!$A$2:$B$503, 2, FALSE)
        )
      )
    ),
  IF($C$4&lt;730,
    IFERROR(
      VLOOKUP(DATE(YEAR('Calculation sheet'!$B22), MONTH('Calculation sheet'!$B22), 1), Rates!$A$2:$C$503, 3, FALSE),
      IFERROR(
        VLOOKUP(DATE(YEAR('Calculation sheet'!$B22), MONTH('Calculation sheet'!$B22)-1, 1), Rates!$A$2:$C$503, 3, FALSE),
        IFERROR(
          VLOOKUP(DATE(YEAR('Calculation sheet'!$B22), MONTH('Calculation sheet'!$B22)-2, 1), Rates!$A$2:$C$503, 3, FALSE),
          VLOOKUP(DATE(YEAR('Calculation sheet'!$B22), MONTH('Calculation sheet'!$B22)-3, 1), Rates!$A$2:$C$503, 3, FALSE)
        )
      )
    ),
  IF($C$4&lt;1095,
    IFERROR(
      VLOOKUP(DATE(YEAR('Calculation sheet'!$B22), MONTH('Calculation sheet'!$B22), 1), Rates!$A$2:$D$503, 4, FALSE),
      IFERROR(
        VLOOKUP(DATE(YEAR('Calculation sheet'!$B22), MONTH('Calculation sheet'!$B22)-1, 1), Rates!$A$2:$D$503, 4, FALSE),
        IFERROR(
          VLOOKUP(DATE(YEAR('Calculation sheet'!$B22), MONTH('Calculation sheet'!$B22)-2, 1), Rates!$A$2:$D$503, 4, FALSE),
          VLOOKUP(DATE(YEAR('Calculation sheet'!$B22), MONTH('Calculation sheet'!$B22)-3, 1), Rates!$A$2:$D$503, 4, FALSE)
        )
      )
    ),
  IF($C$4&lt;1460,
    IFERROR(
      VLOOKUP(DATE(YEAR('Calculation sheet'!$B22), MONTH('Calculation sheet'!$B22), 1), Rates!$A$2:$E$503, 5, FALSE),
      IFERROR(
        VLOOKUP(DATE(YEAR('Calculation sheet'!$B22), MONTH('Calculation sheet'!$B22)-1, 1), Rates!$A$2:$E$503, 5, FALSE),
        IFERROR(
          VLOOKUP(DATE(YEAR('Calculation sheet'!$B22), MONTH('Calculation sheet'!$B22)-2, 1), Rates!$A$2:$E$503, 5, FALSE),
          VLOOKUP(DATE(YEAR('Calculation sheet'!$B22), MONTH('Calculation sheet'!$B22)-3, 1), Rates!$A$2:$E$503, 5, FALSE)
        )
      )
    ),
  IF($C$4&lt;1825,
    IFERROR(
      VLOOKUP(DATE(YEAR('Calculation sheet'!$B22), MONTH('Calculation sheet'!$B22), 1), Rates!$A$2:$F$503, 6, FALSE),
      IFERROR(
        VLOOKUP(DATE(YEAR('Calculation sheet'!$B22), MONTH('Calculation sheet'!$B22)-1, 1), Rates!$A$2:$F$503, 6, FALSE),
        IFERROR(
          VLOOKUP(DATE(YEAR('Calculation sheet'!$B22), MONTH('Calculation sheet'!$B22)-2, 1), Rates!$A$2:$F$503, 6, FALSE),
          VLOOKUP(DATE(YEAR('Calculation sheet'!$B22), MONTH('Calculation sheet'!$B22)-3, 1), Rates!$A$2:$F$503, 6, FALSE)
        )
      )
    ),
    IFERROR(
      VLOOKUP(DATE(YEAR('Calculation sheet'!$B22), MONTH('Calculation sheet'!$B22), 1), Rates!$A$2:$G$503, 7, FALSE),
      IFERROR(
        VLOOKUP(DATE(YEAR('Calculation sheet'!$B22), MONTH('Calculation sheet'!$B22)-1, 1), Rates!$A$2:$G$503, 7, FALSE),
        IFERROR(
          VLOOKUP(DATE(YEAR('Calculation sheet'!$B22), MONTH('Calculation sheet'!$B22)-2, 1), Rates!$A$2:$G$503, 7, FALSE),
          VLOOKUP(DATE(YEAR('Calculation sheet'!$B22), MONTH('Calculation sheet'!$B22)-3, 1), Rates!$A$2:$G$503, 7, FALSE)
        )
      )
    )
  ))))),
  ""
)</f>
        <v/>
      </c>
      <c r="E22" s="113" t="str">
        <f>IF(AND('Calculation sheet'!$C22&lt;&gt;0,'Calculation sheet'!$D22=0%),D21,'Calculation sheet'!$D22)</f>
        <v/>
      </c>
      <c r="F22" s="105" t="str">
        <f t="shared" si="0"/>
        <v/>
      </c>
      <c r="G22" s="106" t="str">
        <f>IFERROR(IF('Calculation sheet'!$F22&lt;&gt;"",$A$4*'Calculation sheet'!$C22*'Calculation sheet'!$F22/N22,""),"")</f>
        <v/>
      </c>
      <c r="H22" s="105" t="str">
        <f>IF(Input!$B$10=Input!$I$2,
  IFERROR(VLOOKUP(DATE(YEAR('Calculation sheet'!$B22), MONTH('Calculation sheet'!$B22), 1), Rates!$A$2:$C$503, 3, FALSE),
  IFERROR(VLOOKUP(DATE(YEAR('Calculation sheet'!$B22), MONTH('Calculation sheet'!$B22)-1, 1), Rates!$A$2:$C$503, 3, FALSE),
  IFERROR(VLOOKUP(DATE(YEAR('Calculation sheet'!$B22), MONTH('Calculation sheet'!$B22)-2, 1), Rates!$A$2:$C$503, 3, FALSE), IFERROR(VLOOKUP(DATE(YEAR('Calculation sheet'!$B22), MONTH('Calculation sheet'!$B22)-3, 1), Rates!$A$2:$C$503, 3, FALSE),
  "")))),
IF(Input!$B$10=Input!$I$3,
  IFERROR(VLOOKUP(DATE(YEAR('Calculation sheet'!$B22), MONTH('Calculation sheet'!$B22), 1), Rates!$A$2:$D$503, 4, FALSE),
  IFERROR(VLOOKUP(DATE(YEAR('Calculation sheet'!$B22), MONTH('Calculation sheet'!$B22)-1, 1), Rates!$A$2:$D$503, 4, FALSE),
  IFERROR(VLOOKUP(DATE(YEAR('Calculation sheet'!$B22), MONTH('Calculation sheet'!$B22)-2, 1), Rates!$A$2:$D$503, 4, FALSE), IFERROR(VLOOKUP(DATE(YEAR('Calculation sheet'!$B22), MONTH('Calculation sheet'!$B22)-3, 1), Rates!$A$2:$D$503, 4, FALSE),
  "")))),
IF(Input!$B$10=Input!$I$4,
  IFERROR(VLOOKUP(DATE(YEAR('Calculation sheet'!$B22), MONTH('Calculation sheet'!$B22), 1), Rates!$A$2:$E$503, 5, FALSE),
  IFERROR(VLOOKUP(DATE(YEAR('Calculation sheet'!$B22), MONTH('Calculation sheet'!$B22)-1, 1), Rates!$A$2:$E$503, 5, FALSE),
  IFERROR(VLOOKUP(DATE(YEAR('Calculation sheet'!$B22), MONTH('Calculation sheet'!$B22)-2, 1), Rates!$A$2:$E$503, 5, FALSE), IFERROR(VLOOKUP(DATE(YEAR('Calculation sheet'!$B22), MONTH('Calculation sheet'!$B22)-3, 1), Rates!$A$2:$E$503, 5, FALSE),
  "")))),
IF(Input!$B$10=Input!$I$5,
  IFERROR(VLOOKUP(DATE(YEAR('Calculation sheet'!$B22), MONTH('Calculation sheet'!$B22), 1), Rates!$A$2:$F$503, 6, FALSE),
  IFERROR(VLOOKUP(DATE(YEAR('Calculation sheet'!$B22), MONTH('Calculation sheet'!$B22)-1, 1), Rates!$A$2:$F$503, 6, FALSE),
  IFERROR(VLOOKUP(DATE(YEAR('Calculation sheet'!$B22), MONTH('Calculation sheet'!$B22)-2, 1), Rates!$A$2:$F$503, 6, FALSE), IFERROR(VLOOKUP(DATE(YEAR('Calculation sheet'!$B22), MONTH('Calculation sheet'!$B22)-3, 1), Rates!$A$2:$F$503, 6, FALSE),
  "")))),
IF(Input!$B$10=Input!$I$6,
  IFERROR(VLOOKUP(DATE(YEAR('Calculation sheet'!$B22), MONTH('Calculation sheet'!$B22), 1), Rates!$A$2:$G$503, 7, FALSE),
  IFERROR(VLOOKUP(DATE(YEAR('Calculation sheet'!$B22), MONTH('Calculation sheet'!$B22)-1, 1), Rates!$A$2:$G$503, 7, FALSE),
  IFERROR(VLOOKUP(DATE(YEAR('Calculation sheet'!$B22), MONTH('Calculation sheet'!$B22)-2, 1), Rates!$A$2:$G$503, 7, FALSE), IFERROR(VLOOKUP(DATE(YEAR('Calculation sheet'!$B22), MONTH('Calculation sheet'!$B22)-3, 1), Rates!$A$2:$G$503, 7, FALSE),
  "")))),
"")))))</f>
        <v/>
      </c>
      <c r="I22" s="114" t="str">
        <f>IF(AND('Calculation sheet'!$C22&lt;&gt;0,'Calculation sheet'!$H22=0%),H21,'Calculation sheet'!$H22)</f>
        <v/>
      </c>
      <c r="J22" s="108" t="str">
        <f t="shared" si="1"/>
        <v/>
      </c>
      <c r="K22" s="109" t="str">
        <f>IFERROR($A$4*'Calculation sheet'!$C22*'Calculation sheet'!$J22/N22,"")</f>
        <v/>
      </c>
      <c r="L22" s="115" t="str">
        <f>IFERROR('Calculation sheet'!$K22-'Calculation sheet'!$G22,"")</f>
        <v/>
      </c>
      <c r="M22" t="str">
        <f t="shared" si="2"/>
        <v/>
      </c>
      <c r="N22" s="133" t="str">
        <f t="shared" si="3"/>
        <v/>
      </c>
      <c r="O22" s="54"/>
      <c r="P22" s="54"/>
    </row>
    <row r="23" spans="1:16" x14ac:dyDescent="0.25">
      <c r="A23" s="100">
        <v>17</v>
      </c>
      <c r="B23" s="103" t="str">
        <f>IFERROR(IF(DATE(YEAR(B22),MONTH(B22),1)&gt;=DATE(YEAR(Input!$E$4),MONTH(Input!$E$4),1),"",DATE(YEAR(B22),MONTH(B22)+1,1)),"")</f>
        <v/>
      </c>
      <c r="C23" s="104" t="str">
        <f>IFERROR(IF(DATE(YEAR('Calculation sheet'!$B23),MONTH('Calculation sheet'!$B23),1)=DATE(YEAR(Input!$E$4),MONTH(Input!$E$4),1),Input!$H$4,IF('Calculation sheet'!$B23&lt;&gt;"",DAY(EOMONTH('Calculation sheet'!$B23,0)),"")),"")</f>
        <v/>
      </c>
      <c r="D23" s="105" t="str">
        <f>IFERROR(
  IF($C$4&lt;365,
    IFERROR(
      VLOOKUP(DATE(YEAR('Calculation sheet'!$B23), MONTH('Calculation sheet'!$B23), 1), Rates!$A$2:$B$503, 2, FALSE),
      IFERROR(
        VLOOKUP(DATE(YEAR('Calculation sheet'!$B23), MONTH('Calculation sheet'!$B23)-1, 1), Rates!$A$2:$B$503, 2, FALSE),
        IFERROR(
          VLOOKUP(DATE(YEAR('Calculation sheet'!$B23), MONTH('Calculation sheet'!$B23)-2, 1), Rates!$A$2:$B$503, 2, FALSE),
          VLOOKUP(DATE(YEAR('Calculation sheet'!$B23), MONTH('Calculation sheet'!$B23)-3, 1), Rates!$A$2:$B$503, 2, FALSE)
        )
      )
    ),
  IF($C$4&lt;730,
    IFERROR(
      VLOOKUP(DATE(YEAR('Calculation sheet'!$B23), MONTH('Calculation sheet'!$B23), 1), Rates!$A$2:$C$503, 3, FALSE),
      IFERROR(
        VLOOKUP(DATE(YEAR('Calculation sheet'!$B23), MONTH('Calculation sheet'!$B23)-1, 1), Rates!$A$2:$C$503, 3, FALSE),
        IFERROR(
          VLOOKUP(DATE(YEAR('Calculation sheet'!$B23), MONTH('Calculation sheet'!$B23)-2, 1), Rates!$A$2:$C$503, 3, FALSE),
          VLOOKUP(DATE(YEAR('Calculation sheet'!$B23), MONTH('Calculation sheet'!$B23)-3, 1), Rates!$A$2:$C$503, 3, FALSE)
        )
      )
    ),
  IF($C$4&lt;1095,
    IFERROR(
      VLOOKUP(DATE(YEAR('Calculation sheet'!$B23), MONTH('Calculation sheet'!$B23), 1), Rates!$A$2:$D$503, 4, FALSE),
      IFERROR(
        VLOOKUP(DATE(YEAR('Calculation sheet'!$B23), MONTH('Calculation sheet'!$B23)-1, 1), Rates!$A$2:$D$503, 4, FALSE),
        IFERROR(
          VLOOKUP(DATE(YEAR('Calculation sheet'!$B23), MONTH('Calculation sheet'!$B23)-2, 1), Rates!$A$2:$D$503, 4, FALSE),
          VLOOKUP(DATE(YEAR('Calculation sheet'!$B23), MONTH('Calculation sheet'!$B23)-3, 1), Rates!$A$2:$D$503, 4, FALSE)
        )
      )
    ),
  IF($C$4&lt;1460,
    IFERROR(
      VLOOKUP(DATE(YEAR('Calculation sheet'!$B23), MONTH('Calculation sheet'!$B23), 1), Rates!$A$2:$E$503, 5, FALSE),
      IFERROR(
        VLOOKUP(DATE(YEAR('Calculation sheet'!$B23), MONTH('Calculation sheet'!$B23)-1, 1), Rates!$A$2:$E$503, 5, FALSE),
        IFERROR(
          VLOOKUP(DATE(YEAR('Calculation sheet'!$B23), MONTH('Calculation sheet'!$B23)-2, 1), Rates!$A$2:$E$503, 5, FALSE),
          VLOOKUP(DATE(YEAR('Calculation sheet'!$B23), MONTH('Calculation sheet'!$B23)-3, 1), Rates!$A$2:$E$503, 5, FALSE)
        )
      )
    ),
  IF($C$4&lt;1825,
    IFERROR(
      VLOOKUP(DATE(YEAR('Calculation sheet'!$B23), MONTH('Calculation sheet'!$B23), 1), Rates!$A$2:$F$503, 6, FALSE),
      IFERROR(
        VLOOKUP(DATE(YEAR('Calculation sheet'!$B23), MONTH('Calculation sheet'!$B23)-1, 1), Rates!$A$2:$F$503, 6, FALSE),
        IFERROR(
          VLOOKUP(DATE(YEAR('Calculation sheet'!$B23), MONTH('Calculation sheet'!$B23)-2, 1), Rates!$A$2:$F$503, 6, FALSE),
          VLOOKUP(DATE(YEAR('Calculation sheet'!$B23), MONTH('Calculation sheet'!$B23)-3, 1), Rates!$A$2:$F$503, 6, FALSE)
        )
      )
    ),
    IFERROR(
      VLOOKUP(DATE(YEAR('Calculation sheet'!$B23), MONTH('Calculation sheet'!$B23), 1), Rates!$A$2:$G$503, 7, FALSE),
      IFERROR(
        VLOOKUP(DATE(YEAR('Calculation sheet'!$B23), MONTH('Calculation sheet'!$B23)-1, 1), Rates!$A$2:$G$503, 7, FALSE),
        IFERROR(
          VLOOKUP(DATE(YEAR('Calculation sheet'!$B23), MONTH('Calculation sheet'!$B23)-2, 1), Rates!$A$2:$G$503, 7, FALSE),
          VLOOKUP(DATE(YEAR('Calculation sheet'!$B23), MONTH('Calculation sheet'!$B23)-3, 1), Rates!$A$2:$G$503, 7, FALSE)
        )
      )
    )
  ))))),
  ""
)</f>
        <v/>
      </c>
      <c r="E23" s="105" t="str">
        <f>IF(AND('Calculation sheet'!$C23&lt;&gt;0,'Calculation sheet'!$D23=0%),D22,'Calculation sheet'!$D23)</f>
        <v/>
      </c>
      <c r="F23" s="105" t="str">
        <f t="shared" si="0"/>
        <v/>
      </c>
      <c r="G23" s="106" t="str">
        <f>IFERROR(IF('Calculation sheet'!$F23&lt;&gt;"",$A$4*'Calculation sheet'!$C23*'Calculation sheet'!$F23/N23,""),"")</f>
        <v/>
      </c>
      <c r="H23" s="105" t="str">
        <f>IF(Input!$B$10=Input!$I$2,
  IFERROR(VLOOKUP(DATE(YEAR('Calculation sheet'!$B23), MONTH('Calculation sheet'!$B23), 1), Rates!$A$2:$C$503, 3, FALSE),
  IFERROR(VLOOKUP(DATE(YEAR('Calculation sheet'!$B23), MONTH('Calculation sheet'!$B23)-1, 1), Rates!$A$2:$C$503, 3, FALSE),
  IFERROR(VLOOKUP(DATE(YEAR('Calculation sheet'!$B23), MONTH('Calculation sheet'!$B23)-2, 1), Rates!$A$2:$C$503, 3, FALSE), IFERROR(VLOOKUP(DATE(YEAR('Calculation sheet'!$B23), MONTH('Calculation sheet'!$B23)-3, 1), Rates!$A$2:$C$503, 3, FALSE),
  "")))),
IF(Input!$B$10=Input!$I$3,
  IFERROR(VLOOKUP(DATE(YEAR('Calculation sheet'!$B23), MONTH('Calculation sheet'!$B23), 1), Rates!$A$2:$D$503, 4, FALSE),
  IFERROR(VLOOKUP(DATE(YEAR('Calculation sheet'!$B23), MONTH('Calculation sheet'!$B23)-1, 1), Rates!$A$2:$D$503, 4, FALSE),
  IFERROR(VLOOKUP(DATE(YEAR('Calculation sheet'!$B23), MONTH('Calculation sheet'!$B23)-2, 1), Rates!$A$2:$D$503, 4, FALSE), IFERROR(VLOOKUP(DATE(YEAR('Calculation sheet'!$B23), MONTH('Calculation sheet'!$B23)-3, 1), Rates!$A$2:$D$503, 4, FALSE),
  "")))),
IF(Input!$B$10=Input!$I$4,
  IFERROR(VLOOKUP(DATE(YEAR('Calculation sheet'!$B23), MONTH('Calculation sheet'!$B23), 1), Rates!$A$2:$E$503, 5, FALSE),
  IFERROR(VLOOKUP(DATE(YEAR('Calculation sheet'!$B23), MONTH('Calculation sheet'!$B23)-1, 1), Rates!$A$2:$E$503, 5, FALSE),
  IFERROR(VLOOKUP(DATE(YEAR('Calculation sheet'!$B23), MONTH('Calculation sheet'!$B23)-2, 1), Rates!$A$2:$E$503, 5, FALSE), IFERROR(VLOOKUP(DATE(YEAR('Calculation sheet'!$B23), MONTH('Calculation sheet'!$B23)-3, 1), Rates!$A$2:$E$503, 5, FALSE),
  "")))),
IF(Input!$B$10=Input!$I$5,
  IFERROR(VLOOKUP(DATE(YEAR('Calculation sheet'!$B23), MONTH('Calculation sheet'!$B23), 1), Rates!$A$2:$F$503, 6, FALSE),
  IFERROR(VLOOKUP(DATE(YEAR('Calculation sheet'!$B23), MONTH('Calculation sheet'!$B23)-1, 1), Rates!$A$2:$F$503, 6, FALSE),
  IFERROR(VLOOKUP(DATE(YEAR('Calculation sheet'!$B23), MONTH('Calculation sheet'!$B23)-2, 1), Rates!$A$2:$F$503, 6, FALSE), IFERROR(VLOOKUP(DATE(YEAR('Calculation sheet'!$B23), MONTH('Calculation sheet'!$B23)-3, 1), Rates!$A$2:$F$503, 6, FALSE),
  "")))),
IF(Input!$B$10=Input!$I$6,
  IFERROR(VLOOKUP(DATE(YEAR('Calculation sheet'!$B23), MONTH('Calculation sheet'!$B23), 1), Rates!$A$2:$G$503, 7, FALSE),
  IFERROR(VLOOKUP(DATE(YEAR('Calculation sheet'!$B23), MONTH('Calculation sheet'!$B23)-1, 1), Rates!$A$2:$G$503, 7, FALSE),
  IFERROR(VLOOKUP(DATE(YEAR('Calculation sheet'!$B23), MONTH('Calculation sheet'!$B23)-2, 1), Rates!$A$2:$G$503, 7, FALSE), IFERROR(VLOOKUP(DATE(YEAR('Calculation sheet'!$B23), MONTH('Calculation sheet'!$B23)-3, 1), Rates!$A$2:$G$503, 7, FALSE),
  "")))),
"")))))</f>
        <v/>
      </c>
      <c r="I23" s="107" t="str">
        <f>IF(AND('Calculation sheet'!$C23&lt;&gt;0,'Calculation sheet'!$H23=0%),H22,'Calculation sheet'!$H23)</f>
        <v/>
      </c>
      <c r="J23" s="108" t="str">
        <f t="shared" si="1"/>
        <v/>
      </c>
      <c r="K23" s="109" t="str">
        <f>IFERROR($A$4*'Calculation sheet'!$C23*'Calculation sheet'!$J23/N23,"")</f>
        <v/>
      </c>
      <c r="L23" s="110" t="str">
        <f>IFERROR('Calculation sheet'!$K23-'Calculation sheet'!$G23,"")</f>
        <v/>
      </c>
      <c r="M23" t="str">
        <f t="shared" si="2"/>
        <v/>
      </c>
      <c r="N23" s="133" t="str">
        <f t="shared" si="3"/>
        <v/>
      </c>
      <c r="O23" s="54"/>
      <c r="P23" s="54"/>
    </row>
    <row r="24" spans="1:16" x14ac:dyDescent="0.25">
      <c r="A24" s="101">
        <v>18</v>
      </c>
      <c r="B24" s="111" t="str">
        <f>IFERROR(IF(DATE(YEAR(B23),MONTH(B23),1)&gt;=DATE(YEAR(Input!$E$4),MONTH(Input!$E$4),1),"",DATE(YEAR(B23),MONTH(B23)+1,1)),"")</f>
        <v/>
      </c>
      <c r="C24" s="112" t="str">
        <f>IFERROR(IF(DATE(YEAR('Calculation sheet'!$B24),MONTH('Calculation sheet'!$B24),1)=DATE(YEAR(Input!$E$4),MONTH(Input!$E$4),1),Input!$H$4,IF('Calculation sheet'!$B24&lt;&gt;"",DAY(EOMONTH('Calculation sheet'!$B24,0)),"")),"")</f>
        <v/>
      </c>
      <c r="D24" s="105" t="str">
        <f>IFERROR(
  IF($C$4&lt;365,
    IFERROR(
      VLOOKUP(DATE(YEAR('Calculation sheet'!$B24), MONTH('Calculation sheet'!$B24), 1), Rates!$A$2:$B$503, 2, FALSE),
      IFERROR(
        VLOOKUP(DATE(YEAR('Calculation sheet'!$B24), MONTH('Calculation sheet'!$B24)-1, 1), Rates!$A$2:$B$503, 2, FALSE),
        IFERROR(
          VLOOKUP(DATE(YEAR('Calculation sheet'!$B24), MONTH('Calculation sheet'!$B24)-2, 1), Rates!$A$2:$B$503, 2, FALSE),
          VLOOKUP(DATE(YEAR('Calculation sheet'!$B24), MONTH('Calculation sheet'!$B24)-3, 1), Rates!$A$2:$B$503, 2, FALSE)
        )
      )
    ),
  IF($C$4&lt;730,
    IFERROR(
      VLOOKUP(DATE(YEAR('Calculation sheet'!$B24), MONTH('Calculation sheet'!$B24), 1), Rates!$A$2:$C$503, 3, FALSE),
      IFERROR(
        VLOOKUP(DATE(YEAR('Calculation sheet'!$B24), MONTH('Calculation sheet'!$B24)-1, 1), Rates!$A$2:$C$503, 3, FALSE),
        IFERROR(
          VLOOKUP(DATE(YEAR('Calculation sheet'!$B24), MONTH('Calculation sheet'!$B24)-2, 1), Rates!$A$2:$C$503, 3, FALSE),
          VLOOKUP(DATE(YEAR('Calculation sheet'!$B24), MONTH('Calculation sheet'!$B24)-3, 1), Rates!$A$2:$C$503, 3, FALSE)
        )
      )
    ),
  IF($C$4&lt;1095,
    IFERROR(
      VLOOKUP(DATE(YEAR('Calculation sheet'!$B24), MONTH('Calculation sheet'!$B24), 1), Rates!$A$2:$D$503, 4, FALSE),
      IFERROR(
        VLOOKUP(DATE(YEAR('Calculation sheet'!$B24), MONTH('Calculation sheet'!$B24)-1, 1), Rates!$A$2:$D$503, 4, FALSE),
        IFERROR(
          VLOOKUP(DATE(YEAR('Calculation sheet'!$B24), MONTH('Calculation sheet'!$B24)-2, 1), Rates!$A$2:$D$503, 4, FALSE),
          VLOOKUP(DATE(YEAR('Calculation sheet'!$B24), MONTH('Calculation sheet'!$B24)-3, 1), Rates!$A$2:$D$503, 4, FALSE)
        )
      )
    ),
  IF($C$4&lt;1460,
    IFERROR(
      VLOOKUP(DATE(YEAR('Calculation sheet'!$B24), MONTH('Calculation sheet'!$B24), 1), Rates!$A$2:$E$503, 5, FALSE),
      IFERROR(
        VLOOKUP(DATE(YEAR('Calculation sheet'!$B24), MONTH('Calculation sheet'!$B24)-1, 1), Rates!$A$2:$E$503, 5, FALSE),
        IFERROR(
          VLOOKUP(DATE(YEAR('Calculation sheet'!$B24), MONTH('Calculation sheet'!$B24)-2, 1), Rates!$A$2:$E$503, 5, FALSE),
          VLOOKUP(DATE(YEAR('Calculation sheet'!$B24), MONTH('Calculation sheet'!$B24)-3, 1), Rates!$A$2:$E$503, 5, FALSE)
        )
      )
    ),
  IF($C$4&lt;1825,
    IFERROR(
      VLOOKUP(DATE(YEAR('Calculation sheet'!$B24), MONTH('Calculation sheet'!$B24), 1), Rates!$A$2:$F$503, 6, FALSE),
      IFERROR(
        VLOOKUP(DATE(YEAR('Calculation sheet'!$B24), MONTH('Calculation sheet'!$B24)-1, 1), Rates!$A$2:$F$503, 6, FALSE),
        IFERROR(
          VLOOKUP(DATE(YEAR('Calculation sheet'!$B24), MONTH('Calculation sheet'!$B24)-2, 1), Rates!$A$2:$F$503, 6, FALSE),
          VLOOKUP(DATE(YEAR('Calculation sheet'!$B24), MONTH('Calculation sheet'!$B24)-3, 1), Rates!$A$2:$F$503, 6, FALSE)
        )
      )
    ),
    IFERROR(
      VLOOKUP(DATE(YEAR('Calculation sheet'!$B24), MONTH('Calculation sheet'!$B24), 1), Rates!$A$2:$G$503, 7, FALSE),
      IFERROR(
        VLOOKUP(DATE(YEAR('Calculation sheet'!$B24), MONTH('Calculation sheet'!$B24)-1, 1), Rates!$A$2:$G$503, 7, FALSE),
        IFERROR(
          VLOOKUP(DATE(YEAR('Calculation sheet'!$B24), MONTH('Calculation sheet'!$B24)-2, 1), Rates!$A$2:$G$503, 7, FALSE),
          VLOOKUP(DATE(YEAR('Calculation sheet'!$B24), MONTH('Calculation sheet'!$B24)-3, 1), Rates!$A$2:$G$503, 7, FALSE)
        )
      )
    )
  ))))),
  ""
)</f>
        <v/>
      </c>
      <c r="E24" s="113" t="str">
        <f>IF(AND('Calculation sheet'!$C24&lt;&gt;0,'Calculation sheet'!$D24=0%),D23,'Calculation sheet'!$D24)</f>
        <v/>
      </c>
      <c r="F24" s="105" t="str">
        <f t="shared" si="0"/>
        <v/>
      </c>
      <c r="G24" s="106" t="str">
        <f>IFERROR(IF('Calculation sheet'!$F24&lt;&gt;"",$A$4*'Calculation sheet'!$C24*'Calculation sheet'!$F24/N24,""),"")</f>
        <v/>
      </c>
      <c r="H24" s="105" t="str">
        <f>IF(Input!$B$10=Input!$I$2,
  IFERROR(VLOOKUP(DATE(YEAR('Calculation sheet'!$B24), MONTH('Calculation sheet'!$B24), 1), Rates!$A$2:$C$503, 3, FALSE),
  IFERROR(VLOOKUP(DATE(YEAR('Calculation sheet'!$B24), MONTH('Calculation sheet'!$B24)-1, 1), Rates!$A$2:$C$503, 3, FALSE),
  IFERROR(VLOOKUP(DATE(YEAR('Calculation sheet'!$B24), MONTH('Calculation sheet'!$B24)-2, 1), Rates!$A$2:$C$503, 3, FALSE), IFERROR(VLOOKUP(DATE(YEAR('Calculation sheet'!$B24), MONTH('Calculation sheet'!$B24)-3, 1), Rates!$A$2:$C$503, 3, FALSE),
  "")))),
IF(Input!$B$10=Input!$I$3,
  IFERROR(VLOOKUP(DATE(YEAR('Calculation sheet'!$B24), MONTH('Calculation sheet'!$B24), 1), Rates!$A$2:$D$503, 4, FALSE),
  IFERROR(VLOOKUP(DATE(YEAR('Calculation sheet'!$B24), MONTH('Calculation sheet'!$B24)-1, 1), Rates!$A$2:$D$503, 4, FALSE),
  IFERROR(VLOOKUP(DATE(YEAR('Calculation sheet'!$B24), MONTH('Calculation sheet'!$B24)-2, 1), Rates!$A$2:$D$503, 4, FALSE), IFERROR(VLOOKUP(DATE(YEAR('Calculation sheet'!$B24), MONTH('Calculation sheet'!$B24)-3, 1), Rates!$A$2:$D$503, 4, FALSE),
  "")))),
IF(Input!$B$10=Input!$I$4,
  IFERROR(VLOOKUP(DATE(YEAR('Calculation sheet'!$B24), MONTH('Calculation sheet'!$B24), 1), Rates!$A$2:$E$503, 5, FALSE),
  IFERROR(VLOOKUP(DATE(YEAR('Calculation sheet'!$B24), MONTH('Calculation sheet'!$B24)-1, 1), Rates!$A$2:$E$503, 5, FALSE),
  IFERROR(VLOOKUP(DATE(YEAR('Calculation sheet'!$B24), MONTH('Calculation sheet'!$B24)-2, 1), Rates!$A$2:$E$503, 5, FALSE), IFERROR(VLOOKUP(DATE(YEAR('Calculation sheet'!$B24), MONTH('Calculation sheet'!$B24)-3, 1), Rates!$A$2:$E$503, 5, FALSE),
  "")))),
IF(Input!$B$10=Input!$I$5,
  IFERROR(VLOOKUP(DATE(YEAR('Calculation sheet'!$B24), MONTH('Calculation sheet'!$B24), 1), Rates!$A$2:$F$503, 6, FALSE),
  IFERROR(VLOOKUP(DATE(YEAR('Calculation sheet'!$B24), MONTH('Calculation sheet'!$B24)-1, 1), Rates!$A$2:$F$503, 6, FALSE),
  IFERROR(VLOOKUP(DATE(YEAR('Calculation sheet'!$B24), MONTH('Calculation sheet'!$B24)-2, 1), Rates!$A$2:$F$503, 6, FALSE), IFERROR(VLOOKUP(DATE(YEAR('Calculation sheet'!$B24), MONTH('Calculation sheet'!$B24)-3, 1), Rates!$A$2:$F$503, 6, FALSE),
  "")))),
IF(Input!$B$10=Input!$I$6,
  IFERROR(VLOOKUP(DATE(YEAR('Calculation sheet'!$B24), MONTH('Calculation sheet'!$B24), 1), Rates!$A$2:$G$503, 7, FALSE),
  IFERROR(VLOOKUP(DATE(YEAR('Calculation sheet'!$B24), MONTH('Calculation sheet'!$B24)-1, 1), Rates!$A$2:$G$503, 7, FALSE),
  IFERROR(VLOOKUP(DATE(YEAR('Calculation sheet'!$B24), MONTH('Calculation sheet'!$B24)-2, 1), Rates!$A$2:$G$503, 7, FALSE), IFERROR(VLOOKUP(DATE(YEAR('Calculation sheet'!$B24), MONTH('Calculation sheet'!$B24)-3, 1), Rates!$A$2:$G$503, 7, FALSE),
  "")))),
"")))))</f>
        <v/>
      </c>
      <c r="I24" s="114" t="str">
        <f>IF(AND('Calculation sheet'!$C24&lt;&gt;0,'Calculation sheet'!$H24=0%),H23,'Calculation sheet'!$H24)</f>
        <v/>
      </c>
      <c r="J24" s="108" t="str">
        <f t="shared" si="1"/>
        <v/>
      </c>
      <c r="K24" s="109" t="str">
        <f>IFERROR($A$4*'Calculation sheet'!$C24*'Calculation sheet'!$J24/N24,"")</f>
        <v/>
      </c>
      <c r="L24" s="115" t="str">
        <f>IFERROR('Calculation sheet'!$K24-'Calculation sheet'!$G24,"")</f>
        <v/>
      </c>
      <c r="M24" t="str">
        <f t="shared" si="2"/>
        <v/>
      </c>
      <c r="N24" s="133" t="str">
        <f t="shared" si="3"/>
        <v/>
      </c>
      <c r="O24" s="54"/>
      <c r="P24" s="54"/>
    </row>
    <row r="25" spans="1:16" x14ac:dyDescent="0.25">
      <c r="A25" s="100">
        <v>19</v>
      </c>
      <c r="B25" s="103" t="str">
        <f>IFERROR(IF(DATE(YEAR(B24),MONTH(B24),1)&gt;=DATE(YEAR(Input!$E$4),MONTH(Input!$E$4),1),"",DATE(YEAR(B24),MONTH(B24)+1,1)),"")</f>
        <v/>
      </c>
      <c r="C25" s="104" t="str">
        <f>IFERROR(IF(DATE(YEAR('Calculation sheet'!$B25),MONTH('Calculation sheet'!$B25),1)=DATE(YEAR(Input!$E$4),MONTH(Input!$E$4),1),Input!$H$4,IF('Calculation sheet'!$B25&lt;&gt;"",DAY(EOMONTH('Calculation sheet'!$B25,0)),"")),"")</f>
        <v/>
      </c>
      <c r="D25" s="105" t="str">
        <f>IFERROR(
  IF($C$4&lt;365,
    IFERROR(
      VLOOKUP(DATE(YEAR('Calculation sheet'!$B25), MONTH('Calculation sheet'!$B25), 1), Rates!$A$2:$B$503, 2, FALSE),
      IFERROR(
        VLOOKUP(DATE(YEAR('Calculation sheet'!$B25), MONTH('Calculation sheet'!$B25)-1, 1), Rates!$A$2:$B$503, 2, FALSE),
        IFERROR(
          VLOOKUP(DATE(YEAR('Calculation sheet'!$B25), MONTH('Calculation sheet'!$B25)-2, 1), Rates!$A$2:$B$503, 2, FALSE),
          VLOOKUP(DATE(YEAR('Calculation sheet'!$B25), MONTH('Calculation sheet'!$B25)-3, 1), Rates!$A$2:$B$503, 2, FALSE)
        )
      )
    ),
  IF($C$4&lt;730,
    IFERROR(
      VLOOKUP(DATE(YEAR('Calculation sheet'!$B25), MONTH('Calculation sheet'!$B25), 1), Rates!$A$2:$C$503, 3, FALSE),
      IFERROR(
        VLOOKUP(DATE(YEAR('Calculation sheet'!$B25), MONTH('Calculation sheet'!$B25)-1, 1), Rates!$A$2:$C$503, 3, FALSE),
        IFERROR(
          VLOOKUP(DATE(YEAR('Calculation sheet'!$B25), MONTH('Calculation sheet'!$B25)-2, 1), Rates!$A$2:$C$503, 3, FALSE),
          VLOOKUP(DATE(YEAR('Calculation sheet'!$B25), MONTH('Calculation sheet'!$B25)-3, 1), Rates!$A$2:$C$503, 3, FALSE)
        )
      )
    ),
  IF($C$4&lt;1095,
    IFERROR(
      VLOOKUP(DATE(YEAR('Calculation sheet'!$B25), MONTH('Calculation sheet'!$B25), 1), Rates!$A$2:$D$503, 4, FALSE),
      IFERROR(
        VLOOKUP(DATE(YEAR('Calculation sheet'!$B25), MONTH('Calculation sheet'!$B25)-1, 1), Rates!$A$2:$D$503, 4, FALSE),
        IFERROR(
          VLOOKUP(DATE(YEAR('Calculation sheet'!$B25), MONTH('Calculation sheet'!$B25)-2, 1), Rates!$A$2:$D$503, 4, FALSE),
          VLOOKUP(DATE(YEAR('Calculation sheet'!$B25), MONTH('Calculation sheet'!$B25)-3, 1), Rates!$A$2:$D$503, 4, FALSE)
        )
      )
    ),
  IF($C$4&lt;1460,
    IFERROR(
      VLOOKUP(DATE(YEAR('Calculation sheet'!$B25), MONTH('Calculation sheet'!$B25), 1), Rates!$A$2:$E$503, 5, FALSE),
      IFERROR(
        VLOOKUP(DATE(YEAR('Calculation sheet'!$B25), MONTH('Calculation sheet'!$B25)-1, 1), Rates!$A$2:$E$503, 5, FALSE),
        IFERROR(
          VLOOKUP(DATE(YEAR('Calculation sheet'!$B25), MONTH('Calculation sheet'!$B25)-2, 1), Rates!$A$2:$E$503, 5, FALSE),
          VLOOKUP(DATE(YEAR('Calculation sheet'!$B25), MONTH('Calculation sheet'!$B25)-3, 1), Rates!$A$2:$E$503, 5, FALSE)
        )
      )
    ),
  IF($C$4&lt;1825,
    IFERROR(
      VLOOKUP(DATE(YEAR('Calculation sheet'!$B25), MONTH('Calculation sheet'!$B25), 1), Rates!$A$2:$F$503, 6, FALSE),
      IFERROR(
        VLOOKUP(DATE(YEAR('Calculation sheet'!$B25), MONTH('Calculation sheet'!$B25)-1, 1), Rates!$A$2:$F$503, 6, FALSE),
        IFERROR(
          VLOOKUP(DATE(YEAR('Calculation sheet'!$B25), MONTH('Calculation sheet'!$B25)-2, 1), Rates!$A$2:$F$503, 6, FALSE),
          VLOOKUP(DATE(YEAR('Calculation sheet'!$B25), MONTH('Calculation sheet'!$B25)-3, 1), Rates!$A$2:$F$503, 6, FALSE)
        )
      )
    ),
    IFERROR(
      VLOOKUP(DATE(YEAR('Calculation sheet'!$B25), MONTH('Calculation sheet'!$B25), 1), Rates!$A$2:$G$503, 7, FALSE),
      IFERROR(
        VLOOKUP(DATE(YEAR('Calculation sheet'!$B25), MONTH('Calculation sheet'!$B25)-1, 1), Rates!$A$2:$G$503, 7, FALSE),
        IFERROR(
          VLOOKUP(DATE(YEAR('Calculation sheet'!$B25), MONTH('Calculation sheet'!$B25)-2, 1), Rates!$A$2:$G$503, 7, FALSE),
          VLOOKUP(DATE(YEAR('Calculation sheet'!$B25), MONTH('Calculation sheet'!$B25)-3, 1), Rates!$A$2:$G$503, 7, FALSE)
        )
      )
    )
  ))))),
  ""
)</f>
        <v/>
      </c>
      <c r="E25" s="105" t="str">
        <f>IF(AND('Calculation sheet'!$C25&lt;&gt;0,'Calculation sheet'!$D25=0%),D24,'Calculation sheet'!$D25)</f>
        <v/>
      </c>
      <c r="F25" s="105" t="str">
        <f t="shared" si="0"/>
        <v/>
      </c>
      <c r="G25" s="106" t="str">
        <f>IFERROR(IF('Calculation sheet'!$F25&lt;&gt;"",$A$4*'Calculation sheet'!$C25*'Calculation sheet'!$F25/N25,""),"")</f>
        <v/>
      </c>
      <c r="H25" s="105" t="str">
        <f>IF(Input!$B$10=Input!$I$2,
  IFERROR(VLOOKUP(DATE(YEAR('Calculation sheet'!$B25), MONTH('Calculation sheet'!$B25), 1), Rates!$A$2:$C$503, 3, FALSE),
  IFERROR(VLOOKUP(DATE(YEAR('Calculation sheet'!$B25), MONTH('Calculation sheet'!$B25)-1, 1), Rates!$A$2:$C$503, 3, FALSE),
  IFERROR(VLOOKUP(DATE(YEAR('Calculation sheet'!$B25), MONTH('Calculation sheet'!$B25)-2, 1), Rates!$A$2:$C$503, 3, FALSE), IFERROR(VLOOKUP(DATE(YEAR('Calculation sheet'!$B25), MONTH('Calculation sheet'!$B25)-3, 1), Rates!$A$2:$C$503, 3, FALSE),
  "")))),
IF(Input!$B$10=Input!$I$3,
  IFERROR(VLOOKUP(DATE(YEAR('Calculation sheet'!$B25), MONTH('Calculation sheet'!$B25), 1), Rates!$A$2:$D$503, 4, FALSE),
  IFERROR(VLOOKUP(DATE(YEAR('Calculation sheet'!$B25), MONTH('Calculation sheet'!$B25)-1, 1), Rates!$A$2:$D$503, 4, FALSE),
  IFERROR(VLOOKUP(DATE(YEAR('Calculation sheet'!$B25), MONTH('Calculation sheet'!$B25)-2, 1), Rates!$A$2:$D$503, 4, FALSE), IFERROR(VLOOKUP(DATE(YEAR('Calculation sheet'!$B25), MONTH('Calculation sheet'!$B25)-3, 1), Rates!$A$2:$D$503, 4, FALSE),
  "")))),
IF(Input!$B$10=Input!$I$4,
  IFERROR(VLOOKUP(DATE(YEAR('Calculation sheet'!$B25), MONTH('Calculation sheet'!$B25), 1), Rates!$A$2:$E$503, 5, FALSE),
  IFERROR(VLOOKUP(DATE(YEAR('Calculation sheet'!$B25), MONTH('Calculation sheet'!$B25)-1, 1), Rates!$A$2:$E$503, 5, FALSE),
  IFERROR(VLOOKUP(DATE(YEAR('Calculation sheet'!$B25), MONTH('Calculation sheet'!$B25)-2, 1), Rates!$A$2:$E$503, 5, FALSE), IFERROR(VLOOKUP(DATE(YEAR('Calculation sheet'!$B25), MONTH('Calculation sheet'!$B25)-3, 1), Rates!$A$2:$E$503, 5, FALSE),
  "")))),
IF(Input!$B$10=Input!$I$5,
  IFERROR(VLOOKUP(DATE(YEAR('Calculation sheet'!$B25), MONTH('Calculation sheet'!$B25), 1), Rates!$A$2:$F$503, 6, FALSE),
  IFERROR(VLOOKUP(DATE(YEAR('Calculation sheet'!$B25), MONTH('Calculation sheet'!$B25)-1, 1), Rates!$A$2:$F$503, 6, FALSE),
  IFERROR(VLOOKUP(DATE(YEAR('Calculation sheet'!$B25), MONTH('Calculation sheet'!$B25)-2, 1), Rates!$A$2:$F$503, 6, FALSE), IFERROR(VLOOKUP(DATE(YEAR('Calculation sheet'!$B25), MONTH('Calculation sheet'!$B25)-3, 1), Rates!$A$2:$F$503, 6, FALSE),
  "")))),
IF(Input!$B$10=Input!$I$6,
  IFERROR(VLOOKUP(DATE(YEAR('Calculation sheet'!$B25), MONTH('Calculation sheet'!$B25), 1), Rates!$A$2:$G$503, 7, FALSE),
  IFERROR(VLOOKUP(DATE(YEAR('Calculation sheet'!$B25), MONTH('Calculation sheet'!$B25)-1, 1), Rates!$A$2:$G$503, 7, FALSE),
  IFERROR(VLOOKUP(DATE(YEAR('Calculation sheet'!$B25), MONTH('Calculation sheet'!$B25)-2, 1), Rates!$A$2:$G$503, 7, FALSE), IFERROR(VLOOKUP(DATE(YEAR('Calculation sheet'!$B25), MONTH('Calculation sheet'!$B25)-3, 1), Rates!$A$2:$G$503, 7, FALSE),
  "")))),
"")))))</f>
        <v/>
      </c>
      <c r="I25" s="107" t="str">
        <f>IF(AND('Calculation sheet'!$C25&lt;&gt;0,'Calculation sheet'!$H25=0%),H24,'Calculation sheet'!$H25)</f>
        <v/>
      </c>
      <c r="J25" s="108" t="str">
        <f t="shared" si="1"/>
        <v/>
      </c>
      <c r="K25" s="109" t="str">
        <f>IFERROR($A$4*'Calculation sheet'!$C25*'Calculation sheet'!$J25/N25,"")</f>
        <v/>
      </c>
      <c r="L25" s="110" t="str">
        <f>IFERROR('Calculation sheet'!$K25-'Calculation sheet'!$G25,"")</f>
        <v/>
      </c>
      <c r="M25" t="str">
        <f t="shared" si="2"/>
        <v/>
      </c>
      <c r="N25" s="133" t="str">
        <f t="shared" si="3"/>
        <v/>
      </c>
      <c r="O25" s="54"/>
      <c r="P25" s="54"/>
    </row>
    <row r="26" spans="1:16" x14ac:dyDescent="0.25">
      <c r="A26" s="101">
        <v>20</v>
      </c>
      <c r="B26" s="111" t="str">
        <f>IFERROR(IF(DATE(YEAR(B25),MONTH(B25),1)&gt;=DATE(YEAR(Input!$E$4),MONTH(Input!$E$4),1),"",DATE(YEAR(B25),MONTH(B25)+1,1)),"")</f>
        <v/>
      </c>
      <c r="C26" s="112" t="str">
        <f>IFERROR(IF(DATE(YEAR('Calculation sheet'!$B26),MONTH('Calculation sheet'!$B26),1)=DATE(YEAR(Input!$E$4),MONTH(Input!$E$4),1),Input!$H$4,IF('Calculation sheet'!$B26&lt;&gt;"",DAY(EOMONTH('Calculation sheet'!$B26,0)),"")),"")</f>
        <v/>
      </c>
      <c r="D26" s="105" t="str">
        <f>IFERROR(
  IF($C$4&lt;365,
    IFERROR(
      VLOOKUP(DATE(YEAR('Calculation sheet'!$B26), MONTH('Calculation sheet'!$B26), 1), Rates!$A$2:$B$503, 2, FALSE),
      IFERROR(
        VLOOKUP(DATE(YEAR('Calculation sheet'!$B26), MONTH('Calculation sheet'!$B26)-1, 1), Rates!$A$2:$B$503, 2, FALSE),
        IFERROR(
          VLOOKUP(DATE(YEAR('Calculation sheet'!$B26), MONTH('Calculation sheet'!$B26)-2, 1), Rates!$A$2:$B$503, 2, FALSE),
          VLOOKUP(DATE(YEAR('Calculation sheet'!$B26), MONTH('Calculation sheet'!$B26)-3, 1), Rates!$A$2:$B$503, 2, FALSE)
        )
      )
    ),
  IF($C$4&lt;730,
    IFERROR(
      VLOOKUP(DATE(YEAR('Calculation sheet'!$B26), MONTH('Calculation sheet'!$B26), 1), Rates!$A$2:$C$503, 3, FALSE),
      IFERROR(
        VLOOKUP(DATE(YEAR('Calculation sheet'!$B26), MONTH('Calculation sheet'!$B26)-1, 1), Rates!$A$2:$C$503, 3, FALSE),
        IFERROR(
          VLOOKUP(DATE(YEAR('Calculation sheet'!$B26), MONTH('Calculation sheet'!$B26)-2, 1), Rates!$A$2:$C$503, 3, FALSE),
          VLOOKUP(DATE(YEAR('Calculation sheet'!$B26), MONTH('Calculation sheet'!$B26)-3, 1), Rates!$A$2:$C$503, 3, FALSE)
        )
      )
    ),
  IF($C$4&lt;1095,
    IFERROR(
      VLOOKUP(DATE(YEAR('Calculation sheet'!$B26), MONTH('Calculation sheet'!$B26), 1), Rates!$A$2:$D$503, 4, FALSE),
      IFERROR(
        VLOOKUP(DATE(YEAR('Calculation sheet'!$B26), MONTH('Calculation sheet'!$B26)-1, 1), Rates!$A$2:$D$503, 4, FALSE),
        IFERROR(
          VLOOKUP(DATE(YEAR('Calculation sheet'!$B26), MONTH('Calculation sheet'!$B26)-2, 1), Rates!$A$2:$D$503, 4, FALSE),
          VLOOKUP(DATE(YEAR('Calculation sheet'!$B26), MONTH('Calculation sheet'!$B26)-3, 1), Rates!$A$2:$D$503, 4, FALSE)
        )
      )
    ),
  IF($C$4&lt;1460,
    IFERROR(
      VLOOKUP(DATE(YEAR('Calculation sheet'!$B26), MONTH('Calculation sheet'!$B26), 1), Rates!$A$2:$E$503, 5, FALSE),
      IFERROR(
        VLOOKUP(DATE(YEAR('Calculation sheet'!$B26), MONTH('Calculation sheet'!$B26)-1, 1), Rates!$A$2:$E$503, 5, FALSE),
        IFERROR(
          VLOOKUP(DATE(YEAR('Calculation sheet'!$B26), MONTH('Calculation sheet'!$B26)-2, 1), Rates!$A$2:$E$503, 5, FALSE),
          VLOOKUP(DATE(YEAR('Calculation sheet'!$B26), MONTH('Calculation sheet'!$B26)-3, 1), Rates!$A$2:$E$503, 5, FALSE)
        )
      )
    ),
  IF($C$4&lt;1825,
    IFERROR(
      VLOOKUP(DATE(YEAR('Calculation sheet'!$B26), MONTH('Calculation sheet'!$B26), 1), Rates!$A$2:$F$503, 6, FALSE),
      IFERROR(
        VLOOKUP(DATE(YEAR('Calculation sheet'!$B26), MONTH('Calculation sheet'!$B26)-1, 1), Rates!$A$2:$F$503, 6, FALSE),
        IFERROR(
          VLOOKUP(DATE(YEAR('Calculation sheet'!$B26), MONTH('Calculation sheet'!$B26)-2, 1), Rates!$A$2:$F$503, 6, FALSE),
          VLOOKUP(DATE(YEAR('Calculation sheet'!$B26), MONTH('Calculation sheet'!$B26)-3, 1), Rates!$A$2:$F$503, 6, FALSE)
        )
      )
    ),
    IFERROR(
      VLOOKUP(DATE(YEAR('Calculation sheet'!$B26), MONTH('Calculation sheet'!$B26), 1), Rates!$A$2:$G$503, 7, FALSE),
      IFERROR(
        VLOOKUP(DATE(YEAR('Calculation sheet'!$B26), MONTH('Calculation sheet'!$B26)-1, 1), Rates!$A$2:$G$503, 7, FALSE),
        IFERROR(
          VLOOKUP(DATE(YEAR('Calculation sheet'!$B26), MONTH('Calculation sheet'!$B26)-2, 1), Rates!$A$2:$G$503, 7, FALSE),
          VLOOKUP(DATE(YEAR('Calculation sheet'!$B26), MONTH('Calculation sheet'!$B26)-3, 1), Rates!$A$2:$G$503, 7, FALSE)
        )
      )
    )
  ))))),
  ""
)</f>
        <v/>
      </c>
      <c r="E26" s="113" t="str">
        <f>IF(AND('Calculation sheet'!$C26&lt;&gt;0,'Calculation sheet'!$D26=0%),D25,'Calculation sheet'!$D26)</f>
        <v/>
      </c>
      <c r="F26" s="105" t="str">
        <f t="shared" si="0"/>
        <v/>
      </c>
      <c r="G26" s="106" t="str">
        <f>IFERROR(IF('Calculation sheet'!$F26&lt;&gt;"",$A$4*'Calculation sheet'!$C26*'Calculation sheet'!$F26/N26,""),"")</f>
        <v/>
      </c>
      <c r="H26" s="105" t="str">
        <f>IF(Input!$B$10=Input!$I$2,
  IFERROR(VLOOKUP(DATE(YEAR('Calculation sheet'!$B26), MONTH('Calculation sheet'!$B26), 1), Rates!$A$2:$C$503, 3, FALSE),
  IFERROR(VLOOKUP(DATE(YEAR('Calculation sheet'!$B26), MONTH('Calculation sheet'!$B26)-1, 1), Rates!$A$2:$C$503, 3, FALSE),
  IFERROR(VLOOKUP(DATE(YEAR('Calculation sheet'!$B26), MONTH('Calculation sheet'!$B26)-2, 1), Rates!$A$2:$C$503, 3, FALSE), IFERROR(VLOOKUP(DATE(YEAR('Calculation sheet'!$B26), MONTH('Calculation sheet'!$B26)-3, 1), Rates!$A$2:$C$503, 3, FALSE),
  "")))),
IF(Input!$B$10=Input!$I$3,
  IFERROR(VLOOKUP(DATE(YEAR('Calculation sheet'!$B26), MONTH('Calculation sheet'!$B26), 1), Rates!$A$2:$D$503, 4, FALSE),
  IFERROR(VLOOKUP(DATE(YEAR('Calculation sheet'!$B26), MONTH('Calculation sheet'!$B26)-1, 1), Rates!$A$2:$D$503, 4, FALSE),
  IFERROR(VLOOKUP(DATE(YEAR('Calculation sheet'!$B26), MONTH('Calculation sheet'!$B26)-2, 1), Rates!$A$2:$D$503, 4, FALSE), IFERROR(VLOOKUP(DATE(YEAR('Calculation sheet'!$B26), MONTH('Calculation sheet'!$B26)-3, 1), Rates!$A$2:$D$503, 4, FALSE),
  "")))),
IF(Input!$B$10=Input!$I$4,
  IFERROR(VLOOKUP(DATE(YEAR('Calculation sheet'!$B26), MONTH('Calculation sheet'!$B26), 1), Rates!$A$2:$E$503, 5, FALSE),
  IFERROR(VLOOKUP(DATE(YEAR('Calculation sheet'!$B26), MONTH('Calculation sheet'!$B26)-1, 1), Rates!$A$2:$E$503, 5, FALSE),
  IFERROR(VLOOKUP(DATE(YEAR('Calculation sheet'!$B26), MONTH('Calculation sheet'!$B26)-2, 1), Rates!$A$2:$E$503, 5, FALSE), IFERROR(VLOOKUP(DATE(YEAR('Calculation sheet'!$B26), MONTH('Calculation sheet'!$B26)-3, 1), Rates!$A$2:$E$503, 5, FALSE),
  "")))),
IF(Input!$B$10=Input!$I$5,
  IFERROR(VLOOKUP(DATE(YEAR('Calculation sheet'!$B26), MONTH('Calculation sheet'!$B26), 1), Rates!$A$2:$F$503, 6, FALSE),
  IFERROR(VLOOKUP(DATE(YEAR('Calculation sheet'!$B26), MONTH('Calculation sheet'!$B26)-1, 1), Rates!$A$2:$F$503, 6, FALSE),
  IFERROR(VLOOKUP(DATE(YEAR('Calculation sheet'!$B26), MONTH('Calculation sheet'!$B26)-2, 1), Rates!$A$2:$F$503, 6, FALSE), IFERROR(VLOOKUP(DATE(YEAR('Calculation sheet'!$B26), MONTH('Calculation sheet'!$B26)-3, 1), Rates!$A$2:$F$503, 6, FALSE),
  "")))),
IF(Input!$B$10=Input!$I$6,
  IFERROR(VLOOKUP(DATE(YEAR('Calculation sheet'!$B26), MONTH('Calculation sheet'!$B26), 1), Rates!$A$2:$G$503, 7, FALSE),
  IFERROR(VLOOKUP(DATE(YEAR('Calculation sheet'!$B26), MONTH('Calculation sheet'!$B26)-1, 1), Rates!$A$2:$G$503, 7, FALSE),
  IFERROR(VLOOKUP(DATE(YEAR('Calculation sheet'!$B26), MONTH('Calculation sheet'!$B26)-2, 1), Rates!$A$2:$G$503, 7, FALSE), IFERROR(VLOOKUP(DATE(YEAR('Calculation sheet'!$B26), MONTH('Calculation sheet'!$B26)-3, 1), Rates!$A$2:$G$503, 7, FALSE),
  "")))),
"")))))</f>
        <v/>
      </c>
      <c r="I26" s="114" t="str">
        <f>IF(AND('Calculation sheet'!$C26&lt;&gt;0,'Calculation sheet'!$H26=0%),H25,'Calculation sheet'!$H26)</f>
        <v/>
      </c>
      <c r="J26" s="108" t="str">
        <f t="shared" si="1"/>
        <v/>
      </c>
      <c r="K26" s="109" t="str">
        <f>IFERROR($A$4*'Calculation sheet'!$C26*'Calculation sheet'!$J26/N26,"")</f>
        <v/>
      </c>
      <c r="L26" s="115" t="str">
        <f>IFERROR('Calculation sheet'!$K26-'Calculation sheet'!$G26,"")</f>
        <v/>
      </c>
      <c r="M26" t="str">
        <f t="shared" si="2"/>
        <v/>
      </c>
      <c r="N26" s="133" t="str">
        <f t="shared" si="3"/>
        <v/>
      </c>
      <c r="O26" s="54"/>
      <c r="P26" s="54"/>
    </row>
    <row r="27" spans="1:16" x14ac:dyDescent="0.25">
      <c r="A27" s="100">
        <v>21</v>
      </c>
      <c r="B27" s="103" t="str">
        <f>IFERROR(IF(DATE(YEAR(B26),MONTH(B26),1)&gt;=DATE(YEAR(Input!$E$4),MONTH(Input!$E$4),1),"",DATE(YEAR(B26),MONTH(B26)+1,1)),"")</f>
        <v/>
      </c>
      <c r="C27" s="104" t="str">
        <f>IFERROR(IF(DATE(YEAR('Calculation sheet'!$B27),MONTH('Calculation sheet'!$B27),1)=DATE(YEAR(Input!$E$4),MONTH(Input!$E$4),1),Input!$H$4,IF('Calculation sheet'!$B27&lt;&gt;"",DAY(EOMONTH('Calculation sheet'!$B27,0)),"")),"")</f>
        <v/>
      </c>
      <c r="D27" s="105" t="str">
        <f>IFERROR(
  IF($C$4&lt;365,
    IFERROR(
      VLOOKUP(DATE(YEAR('Calculation sheet'!$B27), MONTH('Calculation sheet'!$B27), 1), Rates!$A$2:$B$503, 2, FALSE),
      IFERROR(
        VLOOKUP(DATE(YEAR('Calculation sheet'!$B27), MONTH('Calculation sheet'!$B27)-1, 1), Rates!$A$2:$B$503, 2, FALSE),
        IFERROR(
          VLOOKUP(DATE(YEAR('Calculation sheet'!$B27), MONTH('Calculation sheet'!$B27)-2, 1), Rates!$A$2:$B$503, 2, FALSE),
          VLOOKUP(DATE(YEAR('Calculation sheet'!$B27), MONTH('Calculation sheet'!$B27)-3, 1), Rates!$A$2:$B$503, 2, FALSE)
        )
      )
    ),
  IF($C$4&lt;730,
    IFERROR(
      VLOOKUP(DATE(YEAR('Calculation sheet'!$B27), MONTH('Calculation sheet'!$B27), 1), Rates!$A$2:$C$503, 3, FALSE),
      IFERROR(
        VLOOKUP(DATE(YEAR('Calculation sheet'!$B27), MONTH('Calculation sheet'!$B27)-1, 1), Rates!$A$2:$C$503, 3, FALSE),
        IFERROR(
          VLOOKUP(DATE(YEAR('Calculation sheet'!$B27), MONTH('Calculation sheet'!$B27)-2, 1), Rates!$A$2:$C$503, 3, FALSE),
          VLOOKUP(DATE(YEAR('Calculation sheet'!$B27), MONTH('Calculation sheet'!$B27)-3, 1), Rates!$A$2:$C$503, 3, FALSE)
        )
      )
    ),
  IF($C$4&lt;1095,
    IFERROR(
      VLOOKUP(DATE(YEAR('Calculation sheet'!$B27), MONTH('Calculation sheet'!$B27), 1), Rates!$A$2:$D$503, 4, FALSE),
      IFERROR(
        VLOOKUP(DATE(YEAR('Calculation sheet'!$B27), MONTH('Calculation sheet'!$B27)-1, 1), Rates!$A$2:$D$503, 4, FALSE),
        IFERROR(
          VLOOKUP(DATE(YEAR('Calculation sheet'!$B27), MONTH('Calculation sheet'!$B27)-2, 1), Rates!$A$2:$D$503, 4, FALSE),
          VLOOKUP(DATE(YEAR('Calculation sheet'!$B27), MONTH('Calculation sheet'!$B27)-3, 1), Rates!$A$2:$D$503, 4, FALSE)
        )
      )
    ),
  IF($C$4&lt;1460,
    IFERROR(
      VLOOKUP(DATE(YEAR('Calculation sheet'!$B27), MONTH('Calculation sheet'!$B27), 1), Rates!$A$2:$E$503, 5, FALSE),
      IFERROR(
        VLOOKUP(DATE(YEAR('Calculation sheet'!$B27), MONTH('Calculation sheet'!$B27)-1, 1), Rates!$A$2:$E$503, 5, FALSE),
        IFERROR(
          VLOOKUP(DATE(YEAR('Calculation sheet'!$B27), MONTH('Calculation sheet'!$B27)-2, 1), Rates!$A$2:$E$503, 5, FALSE),
          VLOOKUP(DATE(YEAR('Calculation sheet'!$B27), MONTH('Calculation sheet'!$B27)-3, 1), Rates!$A$2:$E$503, 5, FALSE)
        )
      )
    ),
  IF($C$4&lt;1825,
    IFERROR(
      VLOOKUP(DATE(YEAR('Calculation sheet'!$B27), MONTH('Calculation sheet'!$B27), 1), Rates!$A$2:$F$503, 6, FALSE),
      IFERROR(
        VLOOKUP(DATE(YEAR('Calculation sheet'!$B27), MONTH('Calculation sheet'!$B27)-1, 1), Rates!$A$2:$F$503, 6, FALSE),
        IFERROR(
          VLOOKUP(DATE(YEAR('Calculation sheet'!$B27), MONTH('Calculation sheet'!$B27)-2, 1), Rates!$A$2:$F$503, 6, FALSE),
          VLOOKUP(DATE(YEAR('Calculation sheet'!$B27), MONTH('Calculation sheet'!$B27)-3, 1), Rates!$A$2:$F$503, 6, FALSE)
        )
      )
    ),
    IFERROR(
      VLOOKUP(DATE(YEAR('Calculation sheet'!$B27), MONTH('Calculation sheet'!$B27), 1), Rates!$A$2:$G$503, 7, FALSE),
      IFERROR(
        VLOOKUP(DATE(YEAR('Calculation sheet'!$B27), MONTH('Calculation sheet'!$B27)-1, 1), Rates!$A$2:$G$503, 7, FALSE),
        IFERROR(
          VLOOKUP(DATE(YEAR('Calculation sheet'!$B27), MONTH('Calculation sheet'!$B27)-2, 1), Rates!$A$2:$G$503, 7, FALSE),
          VLOOKUP(DATE(YEAR('Calculation sheet'!$B27), MONTH('Calculation sheet'!$B27)-3, 1), Rates!$A$2:$G$503, 7, FALSE)
        )
      )
    )
  ))))),
  ""
)</f>
        <v/>
      </c>
      <c r="E27" s="105" t="str">
        <f>IF(AND('Calculation sheet'!$C27&lt;&gt;0,'Calculation sheet'!$D27=0%),D26,'Calculation sheet'!$D27)</f>
        <v/>
      </c>
      <c r="F27" s="105" t="str">
        <f t="shared" si="0"/>
        <v/>
      </c>
      <c r="G27" s="106" t="str">
        <f>IFERROR(IF('Calculation sheet'!$F27&lt;&gt;"",$A$4*'Calculation sheet'!$C27*'Calculation sheet'!$F27/N27,""),"")</f>
        <v/>
      </c>
      <c r="H27" s="105" t="str">
        <f>IF(Input!$B$10=Input!$I$2,
  IFERROR(VLOOKUP(DATE(YEAR('Calculation sheet'!$B27), MONTH('Calculation sheet'!$B27), 1), Rates!$A$2:$C$503, 3, FALSE),
  IFERROR(VLOOKUP(DATE(YEAR('Calculation sheet'!$B27), MONTH('Calculation sheet'!$B27)-1, 1), Rates!$A$2:$C$503, 3, FALSE),
  IFERROR(VLOOKUP(DATE(YEAR('Calculation sheet'!$B27), MONTH('Calculation sheet'!$B27)-2, 1), Rates!$A$2:$C$503, 3, FALSE), IFERROR(VLOOKUP(DATE(YEAR('Calculation sheet'!$B27), MONTH('Calculation sheet'!$B27)-3, 1), Rates!$A$2:$C$503, 3, FALSE),
  "")))),
IF(Input!$B$10=Input!$I$3,
  IFERROR(VLOOKUP(DATE(YEAR('Calculation sheet'!$B27), MONTH('Calculation sheet'!$B27), 1), Rates!$A$2:$D$503, 4, FALSE),
  IFERROR(VLOOKUP(DATE(YEAR('Calculation sheet'!$B27), MONTH('Calculation sheet'!$B27)-1, 1), Rates!$A$2:$D$503, 4, FALSE),
  IFERROR(VLOOKUP(DATE(YEAR('Calculation sheet'!$B27), MONTH('Calculation sheet'!$B27)-2, 1), Rates!$A$2:$D$503, 4, FALSE), IFERROR(VLOOKUP(DATE(YEAR('Calculation sheet'!$B27), MONTH('Calculation sheet'!$B27)-3, 1), Rates!$A$2:$D$503, 4, FALSE),
  "")))),
IF(Input!$B$10=Input!$I$4,
  IFERROR(VLOOKUP(DATE(YEAR('Calculation sheet'!$B27), MONTH('Calculation sheet'!$B27), 1), Rates!$A$2:$E$503, 5, FALSE),
  IFERROR(VLOOKUP(DATE(YEAR('Calculation sheet'!$B27), MONTH('Calculation sheet'!$B27)-1, 1), Rates!$A$2:$E$503, 5, FALSE),
  IFERROR(VLOOKUP(DATE(YEAR('Calculation sheet'!$B27), MONTH('Calculation sheet'!$B27)-2, 1), Rates!$A$2:$E$503, 5, FALSE), IFERROR(VLOOKUP(DATE(YEAR('Calculation sheet'!$B27), MONTH('Calculation sheet'!$B27)-3, 1), Rates!$A$2:$E$503, 5, FALSE),
  "")))),
IF(Input!$B$10=Input!$I$5,
  IFERROR(VLOOKUP(DATE(YEAR('Calculation sheet'!$B27), MONTH('Calculation sheet'!$B27), 1), Rates!$A$2:$F$503, 6, FALSE),
  IFERROR(VLOOKUP(DATE(YEAR('Calculation sheet'!$B27), MONTH('Calculation sheet'!$B27)-1, 1), Rates!$A$2:$F$503, 6, FALSE),
  IFERROR(VLOOKUP(DATE(YEAR('Calculation sheet'!$B27), MONTH('Calculation sheet'!$B27)-2, 1), Rates!$A$2:$F$503, 6, FALSE), IFERROR(VLOOKUP(DATE(YEAR('Calculation sheet'!$B27), MONTH('Calculation sheet'!$B27)-3, 1), Rates!$A$2:$F$503, 6, FALSE),
  "")))),
IF(Input!$B$10=Input!$I$6,
  IFERROR(VLOOKUP(DATE(YEAR('Calculation sheet'!$B27), MONTH('Calculation sheet'!$B27), 1), Rates!$A$2:$G$503, 7, FALSE),
  IFERROR(VLOOKUP(DATE(YEAR('Calculation sheet'!$B27), MONTH('Calculation sheet'!$B27)-1, 1), Rates!$A$2:$G$503, 7, FALSE),
  IFERROR(VLOOKUP(DATE(YEAR('Calculation sheet'!$B27), MONTH('Calculation sheet'!$B27)-2, 1), Rates!$A$2:$G$503, 7, FALSE), IFERROR(VLOOKUP(DATE(YEAR('Calculation sheet'!$B27), MONTH('Calculation sheet'!$B27)-3, 1), Rates!$A$2:$G$503, 7, FALSE),
  "")))),
"")))))</f>
        <v/>
      </c>
      <c r="I27" s="107" t="str">
        <f>IF(AND('Calculation sheet'!$C27&lt;&gt;0,'Calculation sheet'!$H27=0%),H26,'Calculation sheet'!$H27)</f>
        <v/>
      </c>
      <c r="J27" s="108" t="str">
        <f t="shared" si="1"/>
        <v/>
      </c>
      <c r="K27" s="109" t="str">
        <f>IFERROR($A$4*'Calculation sheet'!$C27*'Calculation sheet'!$J27/N27,"")</f>
        <v/>
      </c>
      <c r="L27" s="110" t="str">
        <f>IFERROR('Calculation sheet'!$K27-'Calculation sheet'!$G27,"")</f>
        <v/>
      </c>
      <c r="M27" t="str">
        <f t="shared" si="2"/>
        <v/>
      </c>
      <c r="N27" s="133" t="str">
        <f t="shared" si="3"/>
        <v/>
      </c>
      <c r="O27" s="54"/>
      <c r="P27" s="54"/>
    </row>
    <row r="28" spans="1:16" x14ac:dyDescent="0.25">
      <c r="A28" s="101">
        <v>22</v>
      </c>
      <c r="B28" s="111" t="str">
        <f>IFERROR(IF(DATE(YEAR(B27),MONTH(B27),1)&gt;=DATE(YEAR(Input!$E$4),MONTH(Input!$E$4),1),"",DATE(YEAR(B27),MONTH(B27)+1,1)),"")</f>
        <v/>
      </c>
      <c r="C28" s="112" t="str">
        <f>IFERROR(IF(DATE(YEAR('Calculation sheet'!$B28),MONTH('Calculation sheet'!$B28),1)=DATE(YEAR(Input!$E$4),MONTH(Input!$E$4),1),Input!$H$4,IF('Calculation sheet'!$B28&lt;&gt;"",DAY(EOMONTH('Calculation sheet'!$B28,0)),"")),"")</f>
        <v/>
      </c>
      <c r="D28" s="105" t="str">
        <f>IFERROR(
  IF($C$4&lt;365,
    IFERROR(
      VLOOKUP(DATE(YEAR('Calculation sheet'!$B28), MONTH('Calculation sheet'!$B28), 1), Rates!$A$2:$B$503, 2, FALSE),
      IFERROR(
        VLOOKUP(DATE(YEAR('Calculation sheet'!$B28), MONTH('Calculation sheet'!$B28)-1, 1), Rates!$A$2:$B$503, 2, FALSE),
        IFERROR(
          VLOOKUP(DATE(YEAR('Calculation sheet'!$B28), MONTH('Calculation sheet'!$B28)-2, 1), Rates!$A$2:$B$503, 2, FALSE),
          VLOOKUP(DATE(YEAR('Calculation sheet'!$B28), MONTH('Calculation sheet'!$B28)-3, 1), Rates!$A$2:$B$503, 2, FALSE)
        )
      )
    ),
  IF($C$4&lt;730,
    IFERROR(
      VLOOKUP(DATE(YEAR('Calculation sheet'!$B28), MONTH('Calculation sheet'!$B28), 1), Rates!$A$2:$C$503, 3, FALSE),
      IFERROR(
        VLOOKUP(DATE(YEAR('Calculation sheet'!$B28), MONTH('Calculation sheet'!$B28)-1, 1), Rates!$A$2:$C$503, 3, FALSE),
        IFERROR(
          VLOOKUP(DATE(YEAR('Calculation sheet'!$B28), MONTH('Calculation sheet'!$B28)-2, 1), Rates!$A$2:$C$503, 3, FALSE),
          VLOOKUP(DATE(YEAR('Calculation sheet'!$B28), MONTH('Calculation sheet'!$B28)-3, 1), Rates!$A$2:$C$503, 3, FALSE)
        )
      )
    ),
  IF($C$4&lt;1095,
    IFERROR(
      VLOOKUP(DATE(YEAR('Calculation sheet'!$B28), MONTH('Calculation sheet'!$B28), 1), Rates!$A$2:$D$503, 4, FALSE),
      IFERROR(
        VLOOKUP(DATE(YEAR('Calculation sheet'!$B28), MONTH('Calculation sheet'!$B28)-1, 1), Rates!$A$2:$D$503, 4, FALSE),
        IFERROR(
          VLOOKUP(DATE(YEAR('Calculation sheet'!$B28), MONTH('Calculation sheet'!$B28)-2, 1), Rates!$A$2:$D$503, 4, FALSE),
          VLOOKUP(DATE(YEAR('Calculation sheet'!$B28), MONTH('Calculation sheet'!$B28)-3, 1), Rates!$A$2:$D$503, 4, FALSE)
        )
      )
    ),
  IF($C$4&lt;1460,
    IFERROR(
      VLOOKUP(DATE(YEAR('Calculation sheet'!$B28), MONTH('Calculation sheet'!$B28), 1), Rates!$A$2:$E$503, 5, FALSE),
      IFERROR(
        VLOOKUP(DATE(YEAR('Calculation sheet'!$B28), MONTH('Calculation sheet'!$B28)-1, 1), Rates!$A$2:$E$503, 5, FALSE),
        IFERROR(
          VLOOKUP(DATE(YEAR('Calculation sheet'!$B28), MONTH('Calculation sheet'!$B28)-2, 1), Rates!$A$2:$E$503, 5, FALSE),
          VLOOKUP(DATE(YEAR('Calculation sheet'!$B28), MONTH('Calculation sheet'!$B28)-3, 1), Rates!$A$2:$E$503, 5, FALSE)
        )
      )
    ),
  IF($C$4&lt;1825,
    IFERROR(
      VLOOKUP(DATE(YEAR('Calculation sheet'!$B28), MONTH('Calculation sheet'!$B28), 1), Rates!$A$2:$F$503, 6, FALSE),
      IFERROR(
        VLOOKUP(DATE(YEAR('Calculation sheet'!$B28), MONTH('Calculation sheet'!$B28)-1, 1), Rates!$A$2:$F$503, 6, FALSE),
        IFERROR(
          VLOOKUP(DATE(YEAR('Calculation sheet'!$B28), MONTH('Calculation sheet'!$B28)-2, 1), Rates!$A$2:$F$503, 6, FALSE),
          VLOOKUP(DATE(YEAR('Calculation sheet'!$B28), MONTH('Calculation sheet'!$B28)-3, 1), Rates!$A$2:$F$503, 6, FALSE)
        )
      )
    ),
    IFERROR(
      VLOOKUP(DATE(YEAR('Calculation sheet'!$B28), MONTH('Calculation sheet'!$B28), 1), Rates!$A$2:$G$503, 7, FALSE),
      IFERROR(
        VLOOKUP(DATE(YEAR('Calculation sheet'!$B28), MONTH('Calculation sheet'!$B28)-1, 1), Rates!$A$2:$G$503, 7, FALSE),
        IFERROR(
          VLOOKUP(DATE(YEAR('Calculation sheet'!$B28), MONTH('Calculation sheet'!$B28)-2, 1), Rates!$A$2:$G$503, 7, FALSE),
          VLOOKUP(DATE(YEAR('Calculation sheet'!$B28), MONTH('Calculation sheet'!$B28)-3, 1), Rates!$A$2:$G$503, 7, FALSE)
        )
      )
    )
  ))))),
  ""
)</f>
        <v/>
      </c>
      <c r="E28" s="113" t="str">
        <f>IF(AND('Calculation sheet'!$C28&lt;&gt;0,'Calculation sheet'!$D28=0%),D27,'Calculation sheet'!$D28)</f>
        <v/>
      </c>
      <c r="F28" s="105" t="str">
        <f t="shared" si="0"/>
        <v/>
      </c>
      <c r="G28" s="106" t="str">
        <f>IFERROR(IF('Calculation sheet'!$F28&lt;&gt;"",$A$4*'Calculation sheet'!$C28*'Calculation sheet'!$F28/N28,""),"")</f>
        <v/>
      </c>
      <c r="H28" s="105" t="str">
        <f>IF(Input!$B$10=Input!$I$2,
  IFERROR(VLOOKUP(DATE(YEAR('Calculation sheet'!$B28), MONTH('Calculation sheet'!$B28), 1), Rates!$A$2:$C$503, 3, FALSE),
  IFERROR(VLOOKUP(DATE(YEAR('Calculation sheet'!$B28), MONTH('Calculation sheet'!$B28)-1, 1), Rates!$A$2:$C$503, 3, FALSE),
  IFERROR(VLOOKUP(DATE(YEAR('Calculation sheet'!$B28), MONTH('Calculation sheet'!$B28)-2, 1), Rates!$A$2:$C$503, 3, FALSE), IFERROR(VLOOKUP(DATE(YEAR('Calculation sheet'!$B28), MONTH('Calculation sheet'!$B28)-3, 1), Rates!$A$2:$C$503, 3, FALSE),
  "")))),
IF(Input!$B$10=Input!$I$3,
  IFERROR(VLOOKUP(DATE(YEAR('Calculation sheet'!$B28), MONTH('Calculation sheet'!$B28), 1), Rates!$A$2:$D$503, 4, FALSE),
  IFERROR(VLOOKUP(DATE(YEAR('Calculation sheet'!$B28), MONTH('Calculation sheet'!$B28)-1, 1), Rates!$A$2:$D$503, 4, FALSE),
  IFERROR(VLOOKUP(DATE(YEAR('Calculation sheet'!$B28), MONTH('Calculation sheet'!$B28)-2, 1), Rates!$A$2:$D$503, 4, FALSE), IFERROR(VLOOKUP(DATE(YEAR('Calculation sheet'!$B28), MONTH('Calculation sheet'!$B28)-3, 1), Rates!$A$2:$D$503, 4, FALSE),
  "")))),
IF(Input!$B$10=Input!$I$4,
  IFERROR(VLOOKUP(DATE(YEAR('Calculation sheet'!$B28), MONTH('Calculation sheet'!$B28), 1), Rates!$A$2:$E$503, 5, FALSE),
  IFERROR(VLOOKUP(DATE(YEAR('Calculation sheet'!$B28), MONTH('Calculation sheet'!$B28)-1, 1), Rates!$A$2:$E$503, 5, FALSE),
  IFERROR(VLOOKUP(DATE(YEAR('Calculation sheet'!$B28), MONTH('Calculation sheet'!$B28)-2, 1), Rates!$A$2:$E$503, 5, FALSE), IFERROR(VLOOKUP(DATE(YEAR('Calculation sheet'!$B28), MONTH('Calculation sheet'!$B28)-3, 1), Rates!$A$2:$E$503, 5, FALSE),
  "")))),
IF(Input!$B$10=Input!$I$5,
  IFERROR(VLOOKUP(DATE(YEAR('Calculation sheet'!$B28), MONTH('Calculation sheet'!$B28), 1), Rates!$A$2:$F$503, 6, FALSE),
  IFERROR(VLOOKUP(DATE(YEAR('Calculation sheet'!$B28), MONTH('Calculation sheet'!$B28)-1, 1), Rates!$A$2:$F$503, 6, FALSE),
  IFERROR(VLOOKUP(DATE(YEAR('Calculation sheet'!$B28), MONTH('Calculation sheet'!$B28)-2, 1), Rates!$A$2:$F$503, 6, FALSE), IFERROR(VLOOKUP(DATE(YEAR('Calculation sheet'!$B28), MONTH('Calculation sheet'!$B28)-3, 1), Rates!$A$2:$F$503, 6, FALSE),
  "")))),
IF(Input!$B$10=Input!$I$6,
  IFERROR(VLOOKUP(DATE(YEAR('Calculation sheet'!$B28), MONTH('Calculation sheet'!$B28), 1), Rates!$A$2:$G$503, 7, FALSE),
  IFERROR(VLOOKUP(DATE(YEAR('Calculation sheet'!$B28), MONTH('Calculation sheet'!$B28)-1, 1), Rates!$A$2:$G$503, 7, FALSE),
  IFERROR(VLOOKUP(DATE(YEAR('Calculation sheet'!$B28), MONTH('Calculation sheet'!$B28)-2, 1), Rates!$A$2:$G$503, 7, FALSE), IFERROR(VLOOKUP(DATE(YEAR('Calculation sheet'!$B28), MONTH('Calculation sheet'!$B28)-3, 1), Rates!$A$2:$G$503, 7, FALSE),
  "")))),
"")))))</f>
        <v/>
      </c>
      <c r="I28" s="114" t="str">
        <f>IF(AND('Calculation sheet'!$C28&lt;&gt;0,'Calculation sheet'!$H28=0%),H27,'Calculation sheet'!$H28)</f>
        <v/>
      </c>
      <c r="J28" s="108" t="str">
        <f t="shared" si="1"/>
        <v/>
      </c>
      <c r="K28" s="109" t="str">
        <f>IFERROR($A$4*'Calculation sheet'!$C28*'Calculation sheet'!$J28/N28,"")</f>
        <v/>
      </c>
      <c r="L28" s="115" t="str">
        <f>IFERROR('Calculation sheet'!$K28-'Calculation sheet'!$G28,"")</f>
        <v/>
      </c>
      <c r="M28" t="str">
        <f t="shared" si="2"/>
        <v/>
      </c>
      <c r="N28" s="133" t="str">
        <f t="shared" si="3"/>
        <v/>
      </c>
      <c r="O28" s="54"/>
      <c r="P28" s="54"/>
    </row>
    <row r="29" spans="1:16" x14ac:dyDescent="0.25">
      <c r="A29" s="100">
        <v>23</v>
      </c>
      <c r="B29" s="103" t="str">
        <f>IFERROR(IF(DATE(YEAR(B28),MONTH(B28),1)&gt;=DATE(YEAR(Input!$E$4),MONTH(Input!$E$4),1),"",DATE(YEAR(B28),MONTH(B28)+1,1)),"")</f>
        <v/>
      </c>
      <c r="C29" s="104" t="str">
        <f>IFERROR(IF(DATE(YEAR('Calculation sheet'!$B29),MONTH('Calculation sheet'!$B29),1)=DATE(YEAR(Input!$E$4),MONTH(Input!$E$4),1),Input!$H$4,IF('Calculation sheet'!$B29&lt;&gt;"",DAY(EOMONTH('Calculation sheet'!$B29,0)),"")),"")</f>
        <v/>
      </c>
      <c r="D29" s="105" t="str">
        <f>IFERROR(
  IF($C$4&lt;365,
    IFERROR(
      VLOOKUP(DATE(YEAR('Calculation sheet'!$B29), MONTH('Calculation sheet'!$B29), 1), Rates!$A$2:$B$503, 2, FALSE),
      IFERROR(
        VLOOKUP(DATE(YEAR('Calculation sheet'!$B29), MONTH('Calculation sheet'!$B29)-1, 1), Rates!$A$2:$B$503, 2, FALSE),
        IFERROR(
          VLOOKUP(DATE(YEAR('Calculation sheet'!$B29), MONTH('Calculation sheet'!$B29)-2, 1), Rates!$A$2:$B$503, 2, FALSE),
          VLOOKUP(DATE(YEAR('Calculation sheet'!$B29), MONTH('Calculation sheet'!$B29)-3, 1), Rates!$A$2:$B$503, 2, FALSE)
        )
      )
    ),
  IF($C$4&lt;730,
    IFERROR(
      VLOOKUP(DATE(YEAR('Calculation sheet'!$B29), MONTH('Calculation sheet'!$B29), 1), Rates!$A$2:$C$503, 3, FALSE),
      IFERROR(
        VLOOKUP(DATE(YEAR('Calculation sheet'!$B29), MONTH('Calculation sheet'!$B29)-1, 1), Rates!$A$2:$C$503, 3, FALSE),
        IFERROR(
          VLOOKUP(DATE(YEAR('Calculation sheet'!$B29), MONTH('Calculation sheet'!$B29)-2, 1), Rates!$A$2:$C$503, 3, FALSE),
          VLOOKUP(DATE(YEAR('Calculation sheet'!$B29), MONTH('Calculation sheet'!$B29)-3, 1), Rates!$A$2:$C$503, 3, FALSE)
        )
      )
    ),
  IF($C$4&lt;1095,
    IFERROR(
      VLOOKUP(DATE(YEAR('Calculation sheet'!$B29), MONTH('Calculation sheet'!$B29), 1), Rates!$A$2:$D$503, 4, FALSE),
      IFERROR(
        VLOOKUP(DATE(YEAR('Calculation sheet'!$B29), MONTH('Calculation sheet'!$B29)-1, 1), Rates!$A$2:$D$503, 4, FALSE),
        IFERROR(
          VLOOKUP(DATE(YEAR('Calculation sheet'!$B29), MONTH('Calculation sheet'!$B29)-2, 1), Rates!$A$2:$D$503, 4, FALSE),
          VLOOKUP(DATE(YEAR('Calculation sheet'!$B29), MONTH('Calculation sheet'!$B29)-3, 1), Rates!$A$2:$D$503, 4, FALSE)
        )
      )
    ),
  IF($C$4&lt;1460,
    IFERROR(
      VLOOKUP(DATE(YEAR('Calculation sheet'!$B29), MONTH('Calculation sheet'!$B29), 1), Rates!$A$2:$E$503, 5, FALSE),
      IFERROR(
        VLOOKUP(DATE(YEAR('Calculation sheet'!$B29), MONTH('Calculation sheet'!$B29)-1, 1), Rates!$A$2:$E$503, 5, FALSE),
        IFERROR(
          VLOOKUP(DATE(YEAR('Calculation sheet'!$B29), MONTH('Calculation sheet'!$B29)-2, 1), Rates!$A$2:$E$503, 5, FALSE),
          VLOOKUP(DATE(YEAR('Calculation sheet'!$B29), MONTH('Calculation sheet'!$B29)-3, 1), Rates!$A$2:$E$503, 5, FALSE)
        )
      )
    ),
  IF($C$4&lt;1825,
    IFERROR(
      VLOOKUP(DATE(YEAR('Calculation sheet'!$B29), MONTH('Calculation sheet'!$B29), 1), Rates!$A$2:$F$503, 6, FALSE),
      IFERROR(
        VLOOKUP(DATE(YEAR('Calculation sheet'!$B29), MONTH('Calculation sheet'!$B29)-1, 1), Rates!$A$2:$F$503, 6, FALSE),
        IFERROR(
          VLOOKUP(DATE(YEAR('Calculation sheet'!$B29), MONTH('Calculation sheet'!$B29)-2, 1), Rates!$A$2:$F$503, 6, FALSE),
          VLOOKUP(DATE(YEAR('Calculation sheet'!$B29), MONTH('Calculation sheet'!$B29)-3, 1), Rates!$A$2:$F$503, 6, FALSE)
        )
      )
    ),
    IFERROR(
      VLOOKUP(DATE(YEAR('Calculation sheet'!$B29), MONTH('Calculation sheet'!$B29), 1), Rates!$A$2:$G$503, 7, FALSE),
      IFERROR(
        VLOOKUP(DATE(YEAR('Calculation sheet'!$B29), MONTH('Calculation sheet'!$B29)-1, 1), Rates!$A$2:$G$503, 7, FALSE),
        IFERROR(
          VLOOKUP(DATE(YEAR('Calculation sheet'!$B29), MONTH('Calculation sheet'!$B29)-2, 1), Rates!$A$2:$G$503, 7, FALSE),
          VLOOKUP(DATE(YEAR('Calculation sheet'!$B29), MONTH('Calculation sheet'!$B29)-3, 1), Rates!$A$2:$G$503, 7, FALSE)
        )
      )
    )
  ))))),
  ""
)</f>
        <v/>
      </c>
      <c r="E29" s="105" t="str">
        <f>IF(AND('Calculation sheet'!$C29&lt;&gt;0,'Calculation sheet'!$D29=0%),D28,'Calculation sheet'!$D29)</f>
        <v/>
      </c>
      <c r="F29" s="105" t="str">
        <f t="shared" si="0"/>
        <v/>
      </c>
      <c r="G29" s="106" t="str">
        <f>IFERROR(IF('Calculation sheet'!$F29&lt;&gt;"",$A$4*'Calculation sheet'!$C29*'Calculation sheet'!$F29/N29,""),"")</f>
        <v/>
      </c>
      <c r="H29" s="105" t="str">
        <f>IF(Input!$B$10=Input!$I$2,
  IFERROR(VLOOKUP(DATE(YEAR('Calculation sheet'!$B29), MONTH('Calculation sheet'!$B29), 1), Rates!$A$2:$C$503, 3, FALSE),
  IFERROR(VLOOKUP(DATE(YEAR('Calculation sheet'!$B29), MONTH('Calculation sheet'!$B29)-1, 1), Rates!$A$2:$C$503, 3, FALSE),
  IFERROR(VLOOKUP(DATE(YEAR('Calculation sheet'!$B29), MONTH('Calculation sheet'!$B29)-2, 1), Rates!$A$2:$C$503, 3, FALSE), IFERROR(VLOOKUP(DATE(YEAR('Calculation sheet'!$B29), MONTH('Calculation sheet'!$B29)-3, 1), Rates!$A$2:$C$503, 3, FALSE),
  "")))),
IF(Input!$B$10=Input!$I$3,
  IFERROR(VLOOKUP(DATE(YEAR('Calculation sheet'!$B29), MONTH('Calculation sheet'!$B29), 1), Rates!$A$2:$D$503, 4, FALSE),
  IFERROR(VLOOKUP(DATE(YEAR('Calculation sheet'!$B29), MONTH('Calculation sheet'!$B29)-1, 1), Rates!$A$2:$D$503, 4, FALSE),
  IFERROR(VLOOKUP(DATE(YEAR('Calculation sheet'!$B29), MONTH('Calculation sheet'!$B29)-2, 1), Rates!$A$2:$D$503, 4, FALSE), IFERROR(VLOOKUP(DATE(YEAR('Calculation sheet'!$B29), MONTH('Calculation sheet'!$B29)-3, 1), Rates!$A$2:$D$503, 4, FALSE),
  "")))),
IF(Input!$B$10=Input!$I$4,
  IFERROR(VLOOKUP(DATE(YEAR('Calculation sheet'!$B29), MONTH('Calculation sheet'!$B29), 1), Rates!$A$2:$E$503, 5, FALSE),
  IFERROR(VLOOKUP(DATE(YEAR('Calculation sheet'!$B29), MONTH('Calculation sheet'!$B29)-1, 1), Rates!$A$2:$E$503, 5, FALSE),
  IFERROR(VLOOKUP(DATE(YEAR('Calculation sheet'!$B29), MONTH('Calculation sheet'!$B29)-2, 1), Rates!$A$2:$E$503, 5, FALSE), IFERROR(VLOOKUP(DATE(YEAR('Calculation sheet'!$B29), MONTH('Calculation sheet'!$B29)-3, 1), Rates!$A$2:$E$503, 5, FALSE),
  "")))),
IF(Input!$B$10=Input!$I$5,
  IFERROR(VLOOKUP(DATE(YEAR('Calculation sheet'!$B29), MONTH('Calculation sheet'!$B29), 1), Rates!$A$2:$F$503, 6, FALSE),
  IFERROR(VLOOKUP(DATE(YEAR('Calculation sheet'!$B29), MONTH('Calculation sheet'!$B29)-1, 1), Rates!$A$2:$F$503, 6, FALSE),
  IFERROR(VLOOKUP(DATE(YEAR('Calculation sheet'!$B29), MONTH('Calculation sheet'!$B29)-2, 1), Rates!$A$2:$F$503, 6, FALSE), IFERROR(VLOOKUP(DATE(YEAR('Calculation sheet'!$B29), MONTH('Calculation sheet'!$B29)-3, 1), Rates!$A$2:$F$503, 6, FALSE),
  "")))),
IF(Input!$B$10=Input!$I$6,
  IFERROR(VLOOKUP(DATE(YEAR('Calculation sheet'!$B29), MONTH('Calculation sheet'!$B29), 1), Rates!$A$2:$G$503, 7, FALSE),
  IFERROR(VLOOKUP(DATE(YEAR('Calculation sheet'!$B29), MONTH('Calculation sheet'!$B29)-1, 1), Rates!$A$2:$G$503, 7, FALSE),
  IFERROR(VLOOKUP(DATE(YEAR('Calculation sheet'!$B29), MONTH('Calculation sheet'!$B29)-2, 1), Rates!$A$2:$G$503, 7, FALSE), IFERROR(VLOOKUP(DATE(YEAR('Calculation sheet'!$B29), MONTH('Calculation sheet'!$B29)-3, 1), Rates!$A$2:$G$503, 7, FALSE),
  "")))),
"")))))</f>
        <v/>
      </c>
      <c r="I29" s="107" t="str">
        <f>IF(AND('Calculation sheet'!$C29&lt;&gt;0,'Calculation sheet'!$H29=0%),H28,'Calculation sheet'!$H29)</f>
        <v/>
      </c>
      <c r="J29" s="108" t="str">
        <f t="shared" si="1"/>
        <v/>
      </c>
      <c r="K29" s="109" t="str">
        <f>IFERROR($A$4*'Calculation sheet'!$C29*'Calculation sheet'!$J29/N29,"")</f>
        <v/>
      </c>
      <c r="L29" s="110" t="str">
        <f>IFERROR('Calculation sheet'!$K29-'Calculation sheet'!$G29,"")</f>
        <v/>
      </c>
      <c r="M29" t="str">
        <f t="shared" si="2"/>
        <v/>
      </c>
      <c r="N29" s="133" t="str">
        <f t="shared" si="3"/>
        <v/>
      </c>
      <c r="O29" s="54"/>
      <c r="P29" s="54"/>
    </row>
    <row r="30" spans="1:16" x14ac:dyDescent="0.25">
      <c r="A30" s="101">
        <v>24</v>
      </c>
      <c r="B30" s="111" t="str">
        <f>IFERROR(IF(DATE(YEAR(B29),MONTH(B29),1)&gt;=DATE(YEAR(Input!$E$4),MONTH(Input!$E$4),1),"",DATE(YEAR(B29),MONTH(B29)+1,1)),"")</f>
        <v/>
      </c>
      <c r="C30" s="112" t="str">
        <f>IFERROR(IF(DATE(YEAR('Calculation sheet'!$B30),MONTH('Calculation sheet'!$B30),1)=DATE(YEAR(Input!$E$4),MONTH(Input!$E$4),1),Input!$H$4,IF('Calculation sheet'!$B30&lt;&gt;"",DAY(EOMONTH('Calculation sheet'!$B30,0)),"")),"")</f>
        <v/>
      </c>
      <c r="D30" s="105" t="str">
        <f>IFERROR(
  IF($C$4&lt;365,
    IFERROR(
      VLOOKUP(DATE(YEAR('Calculation sheet'!$B30), MONTH('Calculation sheet'!$B30), 1), Rates!$A$2:$B$503, 2, FALSE),
      IFERROR(
        VLOOKUP(DATE(YEAR('Calculation sheet'!$B30), MONTH('Calculation sheet'!$B30)-1, 1), Rates!$A$2:$B$503, 2, FALSE),
        IFERROR(
          VLOOKUP(DATE(YEAR('Calculation sheet'!$B30), MONTH('Calculation sheet'!$B30)-2, 1), Rates!$A$2:$B$503, 2, FALSE),
          VLOOKUP(DATE(YEAR('Calculation sheet'!$B30), MONTH('Calculation sheet'!$B30)-3, 1), Rates!$A$2:$B$503, 2, FALSE)
        )
      )
    ),
  IF($C$4&lt;730,
    IFERROR(
      VLOOKUP(DATE(YEAR('Calculation sheet'!$B30), MONTH('Calculation sheet'!$B30), 1), Rates!$A$2:$C$503, 3, FALSE),
      IFERROR(
        VLOOKUP(DATE(YEAR('Calculation sheet'!$B30), MONTH('Calculation sheet'!$B30)-1, 1), Rates!$A$2:$C$503, 3, FALSE),
        IFERROR(
          VLOOKUP(DATE(YEAR('Calculation sheet'!$B30), MONTH('Calculation sheet'!$B30)-2, 1), Rates!$A$2:$C$503, 3, FALSE),
          VLOOKUP(DATE(YEAR('Calculation sheet'!$B30), MONTH('Calculation sheet'!$B30)-3, 1), Rates!$A$2:$C$503, 3, FALSE)
        )
      )
    ),
  IF($C$4&lt;1095,
    IFERROR(
      VLOOKUP(DATE(YEAR('Calculation sheet'!$B30), MONTH('Calculation sheet'!$B30), 1), Rates!$A$2:$D$503, 4, FALSE),
      IFERROR(
        VLOOKUP(DATE(YEAR('Calculation sheet'!$B30), MONTH('Calculation sheet'!$B30)-1, 1), Rates!$A$2:$D$503, 4, FALSE),
        IFERROR(
          VLOOKUP(DATE(YEAR('Calculation sheet'!$B30), MONTH('Calculation sheet'!$B30)-2, 1), Rates!$A$2:$D$503, 4, FALSE),
          VLOOKUP(DATE(YEAR('Calculation sheet'!$B30), MONTH('Calculation sheet'!$B30)-3, 1), Rates!$A$2:$D$503, 4, FALSE)
        )
      )
    ),
  IF($C$4&lt;1460,
    IFERROR(
      VLOOKUP(DATE(YEAR('Calculation sheet'!$B30), MONTH('Calculation sheet'!$B30), 1), Rates!$A$2:$E$503, 5, FALSE),
      IFERROR(
        VLOOKUP(DATE(YEAR('Calculation sheet'!$B30), MONTH('Calculation sheet'!$B30)-1, 1), Rates!$A$2:$E$503, 5, FALSE),
        IFERROR(
          VLOOKUP(DATE(YEAR('Calculation sheet'!$B30), MONTH('Calculation sheet'!$B30)-2, 1), Rates!$A$2:$E$503, 5, FALSE),
          VLOOKUP(DATE(YEAR('Calculation sheet'!$B30), MONTH('Calculation sheet'!$B30)-3, 1), Rates!$A$2:$E$503, 5, FALSE)
        )
      )
    ),
  IF($C$4&lt;1825,
    IFERROR(
      VLOOKUP(DATE(YEAR('Calculation sheet'!$B30), MONTH('Calculation sheet'!$B30), 1), Rates!$A$2:$F$503, 6, FALSE),
      IFERROR(
        VLOOKUP(DATE(YEAR('Calculation sheet'!$B30), MONTH('Calculation sheet'!$B30)-1, 1), Rates!$A$2:$F$503, 6, FALSE),
        IFERROR(
          VLOOKUP(DATE(YEAR('Calculation sheet'!$B30), MONTH('Calculation sheet'!$B30)-2, 1), Rates!$A$2:$F$503, 6, FALSE),
          VLOOKUP(DATE(YEAR('Calculation sheet'!$B30), MONTH('Calculation sheet'!$B30)-3, 1), Rates!$A$2:$F$503, 6, FALSE)
        )
      )
    ),
    IFERROR(
      VLOOKUP(DATE(YEAR('Calculation sheet'!$B30), MONTH('Calculation sheet'!$B30), 1), Rates!$A$2:$G$503, 7, FALSE),
      IFERROR(
        VLOOKUP(DATE(YEAR('Calculation sheet'!$B30), MONTH('Calculation sheet'!$B30)-1, 1), Rates!$A$2:$G$503, 7, FALSE),
        IFERROR(
          VLOOKUP(DATE(YEAR('Calculation sheet'!$B30), MONTH('Calculation sheet'!$B30)-2, 1), Rates!$A$2:$G$503, 7, FALSE),
          VLOOKUP(DATE(YEAR('Calculation sheet'!$B30), MONTH('Calculation sheet'!$B30)-3, 1), Rates!$A$2:$G$503, 7, FALSE)
        )
      )
    )
  ))))),
  ""
)</f>
        <v/>
      </c>
      <c r="E30" s="113" t="str">
        <f>IF(AND('Calculation sheet'!$C30&lt;&gt;0,'Calculation sheet'!$D30=0%),D29,'Calculation sheet'!$D30)</f>
        <v/>
      </c>
      <c r="F30" s="105" t="str">
        <f t="shared" si="0"/>
        <v/>
      </c>
      <c r="G30" s="106" t="str">
        <f>IFERROR(IF('Calculation sheet'!$F30&lt;&gt;"",$A$4*'Calculation sheet'!$C30*'Calculation sheet'!$F30/N30,""),"")</f>
        <v/>
      </c>
      <c r="H30" s="105" t="str">
        <f>IF(Input!$B$10=Input!$I$2,
  IFERROR(VLOOKUP(DATE(YEAR('Calculation sheet'!$B30), MONTH('Calculation sheet'!$B30), 1), Rates!$A$2:$C$503, 3, FALSE),
  IFERROR(VLOOKUP(DATE(YEAR('Calculation sheet'!$B30), MONTH('Calculation sheet'!$B30)-1, 1), Rates!$A$2:$C$503, 3, FALSE),
  IFERROR(VLOOKUP(DATE(YEAR('Calculation sheet'!$B30), MONTH('Calculation sheet'!$B30)-2, 1), Rates!$A$2:$C$503, 3, FALSE), IFERROR(VLOOKUP(DATE(YEAR('Calculation sheet'!$B30), MONTH('Calculation sheet'!$B30)-3, 1), Rates!$A$2:$C$503, 3, FALSE),
  "")))),
IF(Input!$B$10=Input!$I$3,
  IFERROR(VLOOKUP(DATE(YEAR('Calculation sheet'!$B30), MONTH('Calculation sheet'!$B30), 1), Rates!$A$2:$D$503, 4, FALSE),
  IFERROR(VLOOKUP(DATE(YEAR('Calculation sheet'!$B30), MONTH('Calculation sheet'!$B30)-1, 1), Rates!$A$2:$D$503, 4, FALSE),
  IFERROR(VLOOKUP(DATE(YEAR('Calculation sheet'!$B30), MONTH('Calculation sheet'!$B30)-2, 1), Rates!$A$2:$D$503, 4, FALSE), IFERROR(VLOOKUP(DATE(YEAR('Calculation sheet'!$B30), MONTH('Calculation sheet'!$B30)-3, 1), Rates!$A$2:$D$503, 4, FALSE),
  "")))),
IF(Input!$B$10=Input!$I$4,
  IFERROR(VLOOKUP(DATE(YEAR('Calculation sheet'!$B30), MONTH('Calculation sheet'!$B30), 1), Rates!$A$2:$E$503, 5, FALSE),
  IFERROR(VLOOKUP(DATE(YEAR('Calculation sheet'!$B30), MONTH('Calculation sheet'!$B30)-1, 1), Rates!$A$2:$E$503, 5, FALSE),
  IFERROR(VLOOKUP(DATE(YEAR('Calculation sheet'!$B30), MONTH('Calculation sheet'!$B30)-2, 1), Rates!$A$2:$E$503, 5, FALSE), IFERROR(VLOOKUP(DATE(YEAR('Calculation sheet'!$B30), MONTH('Calculation sheet'!$B30)-3, 1), Rates!$A$2:$E$503, 5, FALSE),
  "")))),
IF(Input!$B$10=Input!$I$5,
  IFERROR(VLOOKUP(DATE(YEAR('Calculation sheet'!$B30), MONTH('Calculation sheet'!$B30), 1), Rates!$A$2:$F$503, 6, FALSE),
  IFERROR(VLOOKUP(DATE(YEAR('Calculation sheet'!$B30), MONTH('Calculation sheet'!$B30)-1, 1), Rates!$A$2:$F$503, 6, FALSE),
  IFERROR(VLOOKUP(DATE(YEAR('Calculation sheet'!$B30), MONTH('Calculation sheet'!$B30)-2, 1), Rates!$A$2:$F$503, 6, FALSE), IFERROR(VLOOKUP(DATE(YEAR('Calculation sheet'!$B30), MONTH('Calculation sheet'!$B30)-3, 1), Rates!$A$2:$F$503, 6, FALSE),
  "")))),
IF(Input!$B$10=Input!$I$6,
  IFERROR(VLOOKUP(DATE(YEAR('Calculation sheet'!$B30), MONTH('Calculation sheet'!$B30), 1), Rates!$A$2:$G$503, 7, FALSE),
  IFERROR(VLOOKUP(DATE(YEAR('Calculation sheet'!$B30), MONTH('Calculation sheet'!$B30)-1, 1), Rates!$A$2:$G$503, 7, FALSE),
  IFERROR(VLOOKUP(DATE(YEAR('Calculation sheet'!$B30), MONTH('Calculation sheet'!$B30)-2, 1), Rates!$A$2:$G$503, 7, FALSE), IFERROR(VLOOKUP(DATE(YEAR('Calculation sheet'!$B30), MONTH('Calculation sheet'!$B30)-3, 1), Rates!$A$2:$G$503, 7, FALSE),
  "")))),
"")))))</f>
        <v/>
      </c>
      <c r="I30" s="114" t="str">
        <f>IF(AND('Calculation sheet'!$C30&lt;&gt;0,'Calculation sheet'!$H30=0%),H29,'Calculation sheet'!$H30)</f>
        <v/>
      </c>
      <c r="J30" s="108" t="str">
        <f t="shared" si="1"/>
        <v/>
      </c>
      <c r="K30" s="109" t="str">
        <f>IFERROR($A$4*'Calculation sheet'!$C30*'Calculation sheet'!$J30/N30,"")</f>
        <v/>
      </c>
      <c r="L30" s="115" t="str">
        <f>IFERROR('Calculation sheet'!$K30-'Calculation sheet'!$G30,"")</f>
        <v/>
      </c>
      <c r="M30" t="str">
        <f t="shared" si="2"/>
        <v/>
      </c>
      <c r="N30" s="133" t="str">
        <f t="shared" si="3"/>
        <v/>
      </c>
      <c r="O30" s="54"/>
      <c r="P30" s="54"/>
    </row>
    <row r="31" spans="1:16" x14ac:dyDescent="0.25">
      <c r="A31" s="100">
        <v>25</v>
      </c>
      <c r="B31" s="103" t="str">
        <f>IFERROR(IF(DATE(YEAR(B30),MONTH(B30),1)&gt;=DATE(YEAR(Input!$E$4),MONTH(Input!$E$4),1),"",DATE(YEAR(B30),MONTH(B30)+1,1)),"")</f>
        <v/>
      </c>
      <c r="C31" s="104" t="str">
        <f>IFERROR(IF(DATE(YEAR('Calculation sheet'!$B31),MONTH('Calculation sheet'!$B31),1)=DATE(YEAR(Input!$E$4),MONTH(Input!$E$4),1),Input!$H$4,IF('Calculation sheet'!$B31&lt;&gt;"",DAY(EOMONTH('Calculation sheet'!$B31,0)),"")),"")</f>
        <v/>
      </c>
      <c r="D31" s="105" t="str">
        <f>IFERROR(
  IF($C$4&lt;365,
    IFERROR(
      VLOOKUP(DATE(YEAR('Calculation sheet'!$B31), MONTH('Calculation sheet'!$B31), 1), Rates!$A$2:$B$503, 2, FALSE),
      IFERROR(
        VLOOKUP(DATE(YEAR('Calculation sheet'!$B31), MONTH('Calculation sheet'!$B31)-1, 1), Rates!$A$2:$B$503, 2, FALSE),
        IFERROR(
          VLOOKUP(DATE(YEAR('Calculation sheet'!$B31), MONTH('Calculation sheet'!$B31)-2, 1), Rates!$A$2:$B$503, 2, FALSE),
          VLOOKUP(DATE(YEAR('Calculation sheet'!$B31), MONTH('Calculation sheet'!$B31)-3, 1), Rates!$A$2:$B$503, 2, FALSE)
        )
      )
    ),
  IF($C$4&lt;730,
    IFERROR(
      VLOOKUP(DATE(YEAR('Calculation sheet'!$B31), MONTH('Calculation sheet'!$B31), 1), Rates!$A$2:$C$503, 3, FALSE),
      IFERROR(
        VLOOKUP(DATE(YEAR('Calculation sheet'!$B31), MONTH('Calculation sheet'!$B31)-1, 1), Rates!$A$2:$C$503, 3, FALSE),
        IFERROR(
          VLOOKUP(DATE(YEAR('Calculation sheet'!$B31), MONTH('Calculation sheet'!$B31)-2, 1), Rates!$A$2:$C$503, 3, FALSE),
          VLOOKUP(DATE(YEAR('Calculation sheet'!$B31), MONTH('Calculation sheet'!$B31)-3, 1), Rates!$A$2:$C$503, 3, FALSE)
        )
      )
    ),
  IF($C$4&lt;1095,
    IFERROR(
      VLOOKUP(DATE(YEAR('Calculation sheet'!$B31), MONTH('Calculation sheet'!$B31), 1), Rates!$A$2:$D$503, 4, FALSE),
      IFERROR(
        VLOOKUP(DATE(YEAR('Calculation sheet'!$B31), MONTH('Calculation sheet'!$B31)-1, 1), Rates!$A$2:$D$503, 4, FALSE),
        IFERROR(
          VLOOKUP(DATE(YEAR('Calculation sheet'!$B31), MONTH('Calculation sheet'!$B31)-2, 1), Rates!$A$2:$D$503, 4, FALSE),
          VLOOKUP(DATE(YEAR('Calculation sheet'!$B31), MONTH('Calculation sheet'!$B31)-3, 1), Rates!$A$2:$D$503, 4, FALSE)
        )
      )
    ),
  IF($C$4&lt;1460,
    IFERROR(
      VLOOKUP(DATE(YEAR('Calculation sheet'!$B31), MONTH('Calculation sheet'!$B31), 1), Rates!$A$2:$E$503, 5, FALSE),
      IFERROR(
        VLOOKUP(DATE(YEAR('Calculation sheet'!$B31), MONTH('Calculation sheet'!$B31)-1, 1), Rates!$A$2:$E$503, 5, FALSE),
        IFERROR(
          VLOOKUP(DATE(YEAR('Calculation sheet'!$B31), MONTH('Calculation sheet'!$B31)-2, 1), Rates!$A$2:$E$503, 5, FALSE),
          VLOOKUP(DATE(YEAR('Calculation sheet'!$B31), MONTH('Calculation sheet'!$B31)-3, 1), Rates!$A$2:$E$503, 5, FALSE)
        )
      )
    ),
  IF($C$4&lt;1825,
    IFERROR(
      VLOOKUP(DATE(YEAR('Calculation sheet'!$B31), MONTH('Calculation sheet'!$B31), 1), Rates!$A$2:$F$503, 6, FALSE),
      IFERROR(
        VLOOKUP(DATE(YEAR('Calculation sheet'!$B31), MONTH('Calculation sheet'!$B31)-1, 1), Rates!$A$2:$F$503, 6, FALSE),
        IFERROR(
          VLOOKUP(DATE(YEAR('Calculation sheet'!$B31), MONTH('Calculation sheet'!$B31)-2, 1), Rates!$A$2:$F$503, 6, FALSE),
          VLOOKUP(DATE(YEAR('Calculation sheet'!$B31), MONTH('Calculation sheet'!$B31)-3, 1), Rates!$A$2:$F$503, 6, FALSE)
        )
      )
    ),
    IFERROR(
      VLOOKUP(DATE(YEAR('Calculation sheet'!$B31), MONTH('Calculation sheet'!$B31), 1), Rates!$A$2:$G$503, 7, FALSE),
      IFERROR(
        VLOOKUP(DATE(YEAR('Calculation sheet'!$B31), MONTH('Calculation sheet'!$B31)-1, 1), Rates!$A$2:$G$503, 7, FALSE),
        IFERROR(
          VLOOKUP(DATE(YEAR('Calculation sheet'!$B31), MONTH('Calculation sheet'!$B31)-2, 1), Rates!$A$2:$G$503, 7, FALSE),
          VLOOKUP(DATE(YEAR('Calculation sheet'!$B31), MONTH('Calculation sheet'!$B31)-3, 1), Rates!$A$2:$G$503, 7, FALSE)
        )
      )
    )
  ))))),
  ""
)</f>
        <v/>
      </c>
      <c r="E31" s="105" t="str">
        <f>IF(AND('Calculation sheet'!$C31&lt;&gt;0,'Calculation sheet'!$D31=0%),D30,'Calculation sheet'!$D31)</f>
        <v/>
      </c>
      <c r="F31" s="105" t="str">
        <f t="shared" si="0"/>
        <v/>
      </c>
      <c r="G31" s="106" t="str">
        <f>IFERROR(IF('Calculation sheet'!$F31&lt;&gt;"",$A$4*'Calculation sheet'!$C31*'Calculation sheet'!$F31/N31,""),"")</f>
        <v/>
      </c>
      <c r="H31" s="105" t="str">
        <f>IF(Input!$B$10=Input!$I$2,
  IFERROR(VLOOKUP(DATE(YEAR('Calculation sheet'!$B31), MONTH('Calculation sheet'!$B31), 1), Rates!$A$2:$C$503, 3, FALSE),
  IFERROR(VLOOKUP(DATE(YEAR('Calculation sheet'!$B31), MONTH('Calculation sheet'!$B31)-1, 1), Rates!$A$2:$C$503, 3, FALSE),
  IFERROR(VLOOKUP(DATE(YEAR('Calculation sheet'!$B31), MONTH('Calculation sheet'!$B31)-2, 1), Rates!$A$2:$C$503, 3, FALSE), IFERROR(VLOOKUP(DATE(YEAR('Calculation sheet'!$B31), MONTH('Calculation sheet'!$B31)-3, 1), Rates!$A$2:$C$503, 3, FALSE),
  "")))),
IF(Input!$B$10=Input!$I$3,
  IFERROR(VLOOKUP(DATE(YEAR('Calculation sheet'!$B31), MONTH('Calculation sheet'!$B31), 1), Rates!$A$2:$D$503, 4, FALSE),
  IFERROR(VLOOKUP(DATE(YEAR('Calculation sheet'!$B31), MONTH('Calculation sheet'!$B31)-1, 1), Rates!$A$2:$D$503, 4, FALSE),
  IFERROR(VLOOKUP(DATE(YEAR('Calculation sheet'!$B31), MONTH('Calculation sheet'!$B31)-2, 1), Rates!$A$2:$D$503, 4, FALSE), IFERROR(VLOOKUP(DATE(YEAR('Calculation sheet'!$B31), MONTH('Calculation sheet'!$B31)-3, 1), Rates!$A$2:$D$503, 4, FALSE),
  "")))),
IF(Input!$B$10=Input!$I$4,
  IFERROR(VLOOKUP(DATE(YEAR('Calculation sheet'!$B31), MONTH('Calculation sheet'!$B31), 1), Rates!$A$2:$E$503, 5, FALSE),
  IFERROR(VLOOKUP(DATE(YEAR('Calculation sheet'!$B31), MONTH('Calculation sheet'!$B31)-1, 1), Rates!$A$2:$E$503, 5, FALSE),
  IFERROR(VLOOKUP(DATE(YEAR('Calculation sheet'!$B31), MONTH('Calculation sheet'!$B31)-2, 1), Rates!$A$2:$E$503, 5, FALSE), IFERROR(VLOOKUP(DATE(YEAR('Calculation sheet'!$B31), MONTH('Calculation sheet'!$B31)-3, 1), Rates!$A$2:$E$503, 5, FALSE),
  "")))),
IF(Input!$B$10=Input!$I$5,
  IFERROR(VLOOKUP(DATE(YEAR('Calculation sheet'!$B31), MONTH('Calculation sheet'!$B31), 1), Rates!$A$2:$F$503, 6, FALSE),
  IFERROR(VLOOKUP(DATE(YEAR('Calculation sheet'!$B31), MONTH('Calculation sheet'!$B31)-1, 1), Rates!$A$2:$F$503, 6, FALSE),
  IFERROR(VLOOKUP(DATE(YEAR('Calculation sheet'!$B31), MONTH('Calculation sheet'!$B31)-2, 1), Rates!$A$2:$F$503, 6, FALSE), IFERROR(VLOOKUP(DATE(YEAR('Calculation sheet'!$B31), MONTH('Calculation sheet'!$B31)-3, 1), Rates!$A$2:$F$503, 6, FALSE),
  "")))),
IF(Input!$B$10=Input!$I$6,
  IFERROR(VLOOKUP(DATE(YEAR('Calculation sheet'!$B31), MONTH('Calculation sheet'!$B31), 1), Rates!$A$2:$G$503, 7, FALSE),
  IFERROR(VLOOKUP(DATE(YEAR('Calculation sheet'!$B31), MONTH('Calculation sheet'!$B31)-1, 1), Rates!$A$2:$G$503, 7, FALSE),
  IFERROR(VLOOKUP(DATE(YEAR('Calculation sheet'!$B31), MONTH('Calculation sheet'!$B31)-2, 1), Rates!$A$2:$G$503, 7, FALSE), IFERROR(VLOOKUP(DATE(YEAR('Calculation sheet'!$B31), MONTH('Calculation sheet'!$B31)-3, 1), Rates!$A$2:$G$503, 7, FALSE),
  "")))),
"")))))</f>
        <v/>
      </c>
      <c r="I31" s="107" t="str">
        <f>IF(AND('Calculation sheet'!$C31&lt;&gt;0,'Calculation sheet'!$H31=0%),H30,'Calculation sheet'!$H31)</f>
        <v/>
      </c>
      <c r="J31" s="108" t="str">
        <f t="shared" si="1"/>
        <v/>
      </c>
      <c r="K31" s="109" t="str">
        <f>IFERROR($A$4*'Calculation sheet'!$C31*'Calculation sheet'!$J31/N31,"")</f>
        <v/>
      </c>
      <c r="L31" s="110" t="str">
        <f>IFERROR('Calculation sheet'!$K31-'Calculation sheet'!$G31,"")</f>
        <v/>
      </c>
      <c r="M31" t="str">
        <f t="shared" si="2"/>
        <v/>
      </c>
      <c r="N31" s="133" t="str">
        <f t="shared" si="3"/>
        <v/>
      </c>
      <c r="O31" s="54"/>
      <c r="P31" s="54"/>
    </row>
    <row r="32" spans="1:16" x14ac:dyDescent="0.25">
      <c r="A32" s="101">
        <v>26</v>
      </c>
      <c r="B32" s="111" t="str">
        <f>IFERROR(IF(DATE(YEAR(B31),MONTH(B31),1)&gt;=DATE(YEAR(Input!$E$4),MONTH(Input!$E$4),1),"",DATE(YEAR(B31),MONTH(B31)+1,1)),"")</f>
        <v/>
      </c>
      <c r="C32" s="112" t="str">
        <f>IFERROR(IF(DATE(YEAR('Calculation sheet'!$B32),MONTH('Calculation sheet'!$B32),1)=DATE(YEAR(Input!$E$4),MONTH(Input!$E$4),1),Input!$H$4,IF('Calculation sheet'!$B32&lt;&gt;"",DAY(EOMONTH('Calculation sheet'!$B32,0)),"")),"")</f>
        <v/>
      </c>
      <c r="D32" s="105" t="str">
        <f>IFERROR(
  IF($C$4&lt;365,
    IFERROR(
      VLOOKUP(DATE(YEAR('Calculation sheet'!$B32), MONTH('Calculation sheet'!$B32), 1), Rates!$A$2:$B$503, 2, FALSE),
      IFERROR(
        VLOOKUP(DATE(YEAR('Calculation sheet'!$B32), MONTH('Calculation sheet'!$B32)-1, 1), Rates!$A$2:$B$503, 2, FALSE),
        IFERROR(
          VLOOKUP(DATE(YEAR('Calculation sheet'!$B32), MONTH('Calculation sheet'!$B32)-2, 1), Rates!$A$2:$B$503, 2, FALSE),
          VLOOKUP(DATE(YEAR('Calculation sheet'!$B32), MONTH('Calculation sheet'!$B32)-3, 1), Rates!$A$2:$B$503, 2, FALSE)
        )
      )
    ),
  IF($C$4&lt;730,
    IFERROR(
      VLOOKUP(DATE(YEAR('Calculation sheet'!$B32), MONTH('Calculation sheet'!$B32), 1), Rates!$A$2:$C$503, 3, FALSE),
      IFERROR(
        VLOOKUP(DATE(YEAR('Calculation sheet'!$B32), MONTH('Calculation sheet'!$B32)-1, 1), Rates!$A$2:$C$503, 3, FALSE),
        IFERROR(
          VLOOKUP(DATE(YEAR('Calculation sheet'!$B32), MONTH('Calculation sheet'!$B32)-2, 1), Rates!$A$2:$C$503, 3, FALSE),
          VLOOKUP(DATE(YEAR('Calculation sheet'!$B32), MONTH('Calculation sheet'!$B32)-3, 1), Rates!$A$2:$C$503, 3, FALSE)
        )
      )
    ),
  IF($C$4&lt;1095,
    IFERROR(
      VLOOKUP(DATE(YEAR('Calculation sheet'!$B32), MONTH('Calculation sheet'!$B32), 1), Rates!$A$2:$D$503, 4, FALSE),
      IFERROR(
        VLOOKUP(DATE(YEAR('Calculation sheet'!$B32), MONTH('Calculation sheet'!$B32)-1, 1), Rates!$A$2:$D$503, 4, FALSE),
        IFERROR(
          VLOOKUP(DATE(YEAR('Calculation sheet'!$B32), MONTH('Calculation sheet'!$B32)-2, 1), Rates!$A$2:$D$503, 4, FALSE),
          VLOOKUP(DATE(YEAR('Calculation sheet'!$B32), MONTH('Calculation sheet'!$B32)-3, 1), Rates!$A$2:$D$503, 4, FALSE)
        )
      )
    ),
  IF($C$4&lt;1460,
    IFERROR(
      VLOOKUP(DATE(YEAR('Calculation sheet'!$B32), MONTH('Calculation sheet'!$B32), 1), Rates!$A$2:$E$503, 5, FALSE),
      IFERROR(
        VLOOKUP(DATE(YEAR('Calculation sheet'!$B32), MONTH('Calculation sheet'!$B32)-1, 1), Rates!$A$2:$E$503, 5, FALSE),
        IFERROR(
          VLOOKUP(DATE(YEAR('Calculation sheet'!$B32), MONTH('Calculation sheet'!$B32)-2, 1), Rates!$A$2:$E$503, 5, FALSE),
          VLOOKUP(DATE(YEAR('Calculation sheet'!$B32), MONTH('Calculation sheet'!$B32)-3, 1), Rates!$A$2:$E$503, 5, FALSE)
        )
      )
    ),
  IF($C$4&lt;1825,
    IFERROR(
      VLOOKUP(DATE(YEAR('Calculation sheet'!$B32), MONTH('Calculation sheet'!$B32), 1), Rates!$A$2:$F$503, 6, FALSE),
      IFERROR(
        VLOOKUP(DATE(YEAR('Calculation sheet'!$B32), MONTH('Calculation sheet'!$B32)-1, 1), Rates!$A$2:$F$503, 6, FALSE),
        IFERROR(
          VLOOKUP(DATE(YEAR('Calculation sheet'!$B32), MONTH('Calculation sheet'!$B32)-2, 1), Rates!$A$2:$F$503, 6, FALSE),
          VLOOKUP(DATE(YEAR('Calculation sheet'!$B32), MONTH('Calculation sheet'!$B32)-3, 1), Rates!$A$2:$F$503, 6, FALSE)
        )
      )
    ),
    IFERROR(
      VLOOKUP(DATE(YEAR('Calculation sheet'!$B32), MONTH('Calculation sheet'!$B32), 1), Rates!$A$2:$G$503, 7, FALSE),
      IFERROR(
        VLOOKUP(DATE(YEAR('Calculation sheet'!$B32), MONTH('Calculation sheet'!$B32)-1, 1), Rates!$A$2:$G$503, 7, FALSE),
        IFERROR(
          VLOOKUP(DATE(YEAR('Calculation sheet'!$B32), MONTH('Calculation sheet'!$B32)-2, 1), Rates!$A$2:$G$503, 7, FALSE),
          VLOOKUP(DATE(YEAR('Calculation sheet'!$B32), MONTH('Calculation sheet'!$B32)-3, 1), Rates!$A$2:$G$503, 7, FALSE)
        )
      )
    )
  ))))),
  ""
)</f>
        <v/>
      </c>
      <c r="E32" s="113" t="str">
        <f>IF(AND('Calculation sheet'!$C32&lt;&gt;0,'Calculation sheet'!$D32=0%),D31,'Calculation sheet'!$D32)</f>
        <v/>
      </c>
      <c r="F32" s="105" t="str">
        <f t="shared" si="0"/>
        <v/>
      </c>
      <c r="G32" s="106" t="str">
        <f>IFERROR(IF('Calculation sheet'!$F32&lt;&gt;"",$A$4*'Calculation sheet'!$C32*'Calculation sheet'!$F32/N32,""),"")</f>
        <v/>
      </c>
      <c r="H32" s="105" t="str">
        <f>IF(Input!$B$10=Input!$I$2,
  IFERROR(VLOOKUP(DATE(YEAR('Calculation sheet'!$B32), MONTH('Calculation sheet'!$B32), 1), Rates!$A$2:$C$503, 3, FALSE),
  IFERROR(VLOOKUP(DATE(YEAR('Calculation sheet'!$B32), MONTH('Calculation sheet'!$B32)-1, 1), Rates!$A$2:$C$503, 3, FALSE),
  IFERROR(VLOOKUP(DATE(YEAR('Calculation sheet'!$B32), MONTH('Calculation sheet'!$B32)-2, 1), Rates!$A$2:$C$503, 3, FALSE), IFERROR(VLOOKUP(DATE(YEAR('Calculation sheet'!$B32), MONTH('Calculation sheet'!$B32)-3, 1), Rates!$A$2:$C$503, 3, FALSE),
  "")))),
IF(Input!$B$10=Input!$I$3,
  IFERROR(VLOOKUP(DATE(YEAR('Calculation sheet'!$B32), MONTH('Calculation sheet'!$B32), 1), Rates!$A$2:$D$503, 4, FALSE),
  IFERROR(VLOOKUP(DATE(YEAR('Calculation sheet'!$B32), MONTH('Calculation sheet'!$B32)-1, 1), Rates!$A$2:$D$503, 4, FALSE),
  IFERROR(VLOOKUP(DATE(YEAR('Calculation sheet'!$B32), MONTH('Calculation sheet'!$B32)-2, 1), Rates!$A$2:$D$503, 4, FALSE), IFERROR(VLOOKUP(DATE(YEAR('Calculation sheet'!$B32), MONTH('Calculation sheet'!$B32)-3, 1), Rates!$A$2:$D$503, 4, FALSE),
  "")))),
IF(Input!$B$10=Input!$I$4,
  IFERROR(VLOOKUP(DATE(YEAR('Calculation sheet'!$B32), MONTH('Calculation sheet'!$B32), 1), Rates!$A$2:$E$503, 5, FALSE),
  IFERROR(VLOOKUP(DATE(YEAR('Calculation sheet'!$B32), MONTH('Calculation sheet'!$B32)-1, 1), Rates!$A$2:$E$503, 5, FALSE),
  IFERROR(VLOOKUP(DATE(YEAR('Calculation sheet'!$B32), MONTH('Calculation sheet'!$B32)-2, 1), Rates!$A$2:$E$503, 5, FALSE), IFERROR(VLOOKUP(DATE(YEAR('Calculation sheet'!$B32), MONTH('Calculation sheet'!$B32)-3, 1), Rates!$A$2:$E$503, 5, FALSE),
  "")))),
IF(Input!$B$10=Input!$I$5,
  IFERROR(VLOOKUP(DATE(YEAR('Calculation sheet'!$B32), MONTH('Calculation sheet'!$B32), 1), Rates!$A$2:$F$503, 6, FALSE),
  IFERROR(VLOOKUP(DATE(YEAR('Calculation sheet'!$B32), MONTH('Calculation sheet'!$B32)-1, 1), Rates!$A$2:$F$503, 6, FALSE),
  IFERROR(VLOOKUP(DATE(YEAR('Calculation sheet'!$B32), MONTH('Calculation sheet'!$B32)-2, 1), Rates!$A$2:$F$503, 6, FALSE), IFERROR(VLOOKUP(DATE(YEAR('Calculation sheet'!$B32), MONTH('Calculation sheet'!$B32)-3, 1), Rates!$A$2:$F$503, 6, FALSE),
  "")))),
IF(Input!$B$10=Input!$I$6,
  IFERROR(VLOOKUP(DATE(YEAR('Calculation sheet'!$B32), MONTH('Calculation sheet'!$B32), 1), Rates!$A$2:$G$503, 7, FALSE),
  IFERROR(VLOOKUP(DATE(YEAR('Calculation sheet'!$B32), MONTH('Calculation sheet'!$B32)-1, 1), Rates!$A$2:$G$503, 7, FALSE),
  IFERROR(VLOOKUP(DATE(YEAR('Calculation sheet'!$B32), MONTH('Calculation sheet'!$B32)-2, 1), Rates!$A$2:$G$503, 7, FALSE), IFERROR(VLOOKUP(DATE(YEAR('Calculation sheet'!$B32), MONTH('Calculation sheet'!$B32)-3, 1), Rates!$A$2:$G$503, 7, FALSE),
  "")))),
"")))))</f>
        <v/>
      </c>
      <c r="I32" s="114" t="str">
        <f>IF(AND('Calculation sheet'!$C32&lt;&gt;0,'Calculation sheet'!$H32=0%),H31,'Calculation sheet'!$H32)</f>
        <v/>
      </c>
      <c r="J32" s="108" t="str">
        <f t="shared" si="1"/>
        <v/>
      </c>
      <c r="K32" s="109" t="str">
        <f>IFERROR($A$4*'Calculation sheet'!$C32*'Calculation sheet'!$J32/N32,"")</f>
        <v/>
      </c>
      <c r="L32" s="115" t="str">
        <f>IFERROR('Calculation sheet'!$K32-'Calculation sheet'!$G32,"")</f>
        <v/>
      </c>
      <c r="M32" t="str">
        <f t="shared" si="2"/>
        <v/>
      </c>
      <c r="N32" s="133" t="str">
        <f t="shared" si="3"/>
        <v/>
      </c>
      <c r="O32" s="54"/>
      <c r="P32" s="54"/>
    </row>
    <row r="33" spans="1:16" x14ac:dyDescent="0.25">
      <c r="A33" s="100">
        <v>27</v>
      </c>
      <c r="B33" s="103" t="str">
        <f>IFERROR(IF(DATE(YEAR(B32),MONTH(B32),1)&gt;=DATE(YEAR(Input!$E$4),MONTH(Input!$E$4),1),"",DATE(YEAR(B32),MONTH(B32)+1,1)),"")</f>
        <v/>
      </c>
      <c r="C33" s="104" t="str">
        <f>IFERROR(IF(DATE(YEAR('Calculation sheet'!$B33),MONTH('Calculation sheet'!$B33),1)=DATE(YEAR(Input!$E$4),MONTH(Input!$E$4),1),Input!$H$4,IF('Calculation sheet'!$B33&lt;&gt;"",DAY(EOMONTH('Calculation sheet'!$B33,0)),"")),"")</f>
        <v/>
      </c>
      <c r="D33" s="105" t="str">
        <f>IFERROR(
  IF($C$4&lt;365,
    IFERROR(
      VLOOKUP(DATE(YEAR('Calculation sheet'!$B33), MONTH('Calculation sheet'!$B33), 1), Rates!$A$2:$B$503, 2, FALSE),
      IFERROR(
        VLOOKUP(DATE(YEAR('Calculation sheet'!$B33), MONTH('Calculation sheet'!$B33)-1, 1), Rates!$A$2:$B$503, 2, FALSE),
        IFERROR(
          VLOOKUP(DATE(YEAR('Calculation sheet'!$B33), MONTH('Calculation sheet'!$B33)-2, 1), Rates!$A$2:$B$503, 2, FALSE),
          VLOOKUP(DATE(YEAR('Calculation sheet'!$B33), MONTH('Calculation sheet'!$B33)-3, 1), Rates!$A$2:$B$503, 2, FALSE)
        )
      )
    ),
  IF($C$4&lt;730,
    IFERROR(
      VLOOKUP(DATE(YEAR('Calculation sheet'!$B33), MONTH('Calculation sheet'!$B33), 1), Rates!$A$2:$C$503, 3, FALSE),
      IFERROR(
        VLOOKUP(DATE(YEAR('Calculation sheet'!$B33), MONTH('Calculation sheet'!$B33)-1, 1), Rates!$A$2:$C$503, 3, FALSE),
        IFERROR(
          VLOOKUP(DATE(YEAR('Calculation sheet'!$B33), MONTH('Calculation sheet'!$B33)-2, 1), Rates!$A$2:$C$503, 3, FALSE),
          VLOOKUP(DATE(YEAR('Calculation sheet'!$B33), MONTH('Calculation sheet'!$B33)-3, 1), Rates!$A$2:$C$503, 3, FALSE)
        )
      )
    ),
  IF($C$4&lt;1095,
    IFERROR(
      VLOOKUP(DATE(YEAR('Calculation sheet'!$B33), MONTH('Calculation sheet'!$B33), 1), Rates!$A$2:$D$503, 4, FALSE),
      IFERROR(
        VLOOKUP(DATE(YEAR('Calculation sheet'!$B33), MONTH('Calculation sheet'!$B33)-1, 1), Rates!$A$2:$D$503, 4, FALSE),
        IFERROR(
          VLOOKUP(DATE(YEAR('Calculation sheet'!$B33), MONTH('Calculation sheet'!$B33)-2, 1), Rates!$A$2:$D$503, 4, FALSE),
          VLOOKUP(DATE(YEAR('Calculation sheet'!$B33), MONTH('Calculation sheet'!$B33)-3, 1), Rates!$A$2:$D$503, 4, FALSE)
        )
      )
    ),
  IF($C$4&lt;1460,
    IFERROR(
      VLOOKUP(DATE(YEAR('Calculation sheet'!$B33), MONTH('Calculation sheet'!$B33), 1), Rates!$A$2:$E$503, 5, FALSE),
      IFERROR(
        VLOOKUP(DATE(YEAR('Calculation sheet'!$B33), MONTH('Calculation sheet'!$B33)-1, 1), Rates!$A$2:$E$503, 5, FALSE),
        IFERROR(
          VLOOKUP(DATE(YEAR('Calculation sheet'!$B33), MONTH('Calculation sheet'!$B33)-2, 1), Rates!$A$2:$E$503, 5, FALSE),
          VLOOKUP(DATE(YEAR('Calculation sheet'!$B33), MONTH('Calculation sheet'!$B33)-3, 1), Rates!$A$2:$E$503, 5, FALSE)
        )
      )
    ),
  IF($C$4&lt;1825,
    IFERROR(
      VLOOKUP(DATE(YEAR('Calculation sheet'!$B33), MONTH('Calculation sheet'!$B33), 1), Rates!$A$2:$F$503, 6, FALSE),
      IFERROR(
        VLOOKUP(DATE(YEAR('Calculation sheet'!$B33), MONTH('Calculation sheet'!$B33)-1, 1), Rates!$A$2:$F$503, 6, FALSE),
        IFERROR(
          VLOOKUP(DATE(YEAR('Calculation sheet'!$B33), MONTH('Calculation sheet'!$B33)-2, 1), Rates!$A$2:$F$503, 6, FALSE),
          VLOOKUP(DATE(YEAR('Calculation sheet'!$B33), MONTH('Calculation sheet'!$B33)-3, 1), Rates!$A$2:$F$503, 6, FALSE)
        )
      )
    ),
    IFERROR(
      VLOOKUP(DATE(YEAR('Calculation sheet'!$B33), MONTH('Calculation sheet'!$B33), 1), Rates!$A$2:$G$503, 7, FALSE),
      IFERROR(
        VLOOKUP(DATE(YEAR('Calculation sheet'!$B33), MONTH('Calculation sheet'!$B33)-1, 1), Rates!$A$2:$G$503, 7, FALSE),
        IFERROR(
          VLOOKUP(DATE(YEAR('Calculation sheet'!$B33), MONTH('Calculation sheet'!$B33)-2, 1), Rates!$A$2:$G$503, 7, FALSE),
          VLOOKUP(DATE(YEAR('Calculation sheet'!$B33), MONTH('Calculation sheet'!$B33)-3, 1), Rates!$A$2:$G$503, 7, FALSE)
        )
      )
    )
  ))))),
  ""
)</f>
        <v/>
      </c>
      <c r="E33" s="105" t="str">
        <f>IF(AND('Calculation sheet'!$C33&lt;&gt;0,'Calculation sheet'!$D33=0%),D32,'Calculation sheet'!$D33)</f>
        <v/>
      </c>
      <c r="F33" s="105" t="str">
        <f t="shared" si="0"/>
        <v/>
      </c>
      <c r="G33" s="106" t="str">
        <f>IFERROR(IF('Calculation sheet'!$F33&lt;&gt;"",$A$4*'Calculation sheet'!$C33*'Calculation sheet'!$F33/N33,""),"")</f>
        <v/>
      </c>
      <c r="H33" s="105" t="str">
        <f>IF(Input!$B$10=Input!$I$2,
  IFERROR(VLOOKUP(DATE(YEAR('Calculation sheet'!$B33), MONTH('Calculation sheet'!$B33), 1), Rates!$A$2:$C$503, 3, FALSE),
  IFERROR(VLOOKUP(DATE(YEAR('Calculation sheet'!$B33), MONTH('Calculation sheet'!$B33)-1, 1), Rates!$A$2:$C$503, 3, FALSE),
  IFERROR(VLOOKUP(DATE(YEAR('Calculation sheet'!$B33), MONTH('Calculation sheet'!$B33)-2, 1), Rates!$A$2:$C$503, 3, FALSE), IFERROR(VLOOKUP(DATE(YEAR('Calculation sheet'!$B33), MONTH('Calculation sheet'!$B33)-3, 1), Rates!$A$2:$C$503, 3, FALSE),
  "")))),
IF(Input!$B$10=Input!$I$3,
  IFERROR(VLOOKUP(DATE(YEAR('Calculation sheet'!$B33), MONTH('Calculation sheet'!$B33), 1), Rates!$A$2:$D$503, 4, FALSE),
  IFERROR(VLOOKUP(DATE(YEAR('Calculation sheet'!$B33), MONTH('Calculation sheet'!$B33)-1, 1), Rates!$A$2:$D$503, 4, FALSE),
  IFERROR(VLOOKUP(DATE(YEAR('Calculation sheet'!$B33), MONTH('Calculation sheet'!$B33)-2, 1), Rates!$A$2:$D$503, 4, FALSE), IFERROR(VLOOKUP(DATE(YEAR('Calculation sheet'!$B33), MONTH('Calculation sheet'!$B33)-3, 1), Rates!$A$2:$D$503, 4, FALSE),
  "")))),
IF(Input!$B$10=Input!$I$4,
  IFERROR(VLOOKUP(DATE(YEAR('Calculation sheet'!$B33), MONTH('Calculation sheet'!$B33), 1), Rates!$A$2:$E$503, 5, FALSE),
  IFERROR(VLOOKUP(DATE(YEAR('Calculation sheet'!$B33), MONTH('Calculation sheet'!$B33)-1, 1), Rates!$A$2:$E$503, 5, FALSE),
  IFERROR(VLOOKUP(DATE(YEAR('Calculation sheet'!$B33), MONTH('Calculation sheet'!$B33)-2, 1), Rates!$A$2:$E$503, 5, FALSE), IFERROR(VLOOKUP(DATE(YEAR('Calculation sheet'!$B33), MONTH('Calculation sheet'!$B33)-3, 1), Rates!$A$2:$E$503, 5, FALSE),
  "")))),
IF(Input!$B$10=Input!$I$5,
  IFERROR(VLOOKUP(DATE(YEAR('Calculation sheet'!$B33), MONTH('Calculation sheet'!$B33), 1), Rates!$A$2:$F$503, 6, FALSE),
  IFERROR(VLOOKUP(DATE(YEAR('Calculation sheet'!$B33), MONTH('Calculation sheet'!$B33)-1, 1), Rates!$A$2:$F$503, 6, FALSE),
  IFERROR(VLOOKUP(DATE(YEAR('Calculation sheet'!$B33), MONTH('Calculation sheet'!$B33)-2, 1), Rates!$A$2:$F$503, 6, FALSE), IFERROR(VLOOKUP(DATE(YEAR('Calculation sheet'!$B33), MONTH('Calculation sheet'!$B33)-3, 1), Rates!$A$2:$F$503, 6, FALSE),
  "")))),
IF(Input!$B$10=Input!$I$6,
  IFERROR(VLOOKUP(DATE(YEAR('Calculation sheet'!$B33), MONTH('Calculation sheet'!$B33), 1), Rates!$A$2:$G$503, 7, FALSE),
  IFERROR(VLOOKUP(DATE(YEAR('Calculation sheet'!$B33), MONTH('Calculation sheet'!$B33)-1, 1), Rates!$A$2:$G$503, 7, FALSE),
  IFERROR(VLOOKUP(DATE(YEAR('Calculation sheet'!$B33), MONTH('Calculation sheet'!$B33)-2, 1), Rates!$A$2:$G$503, 7, FALSE), IFERROR(VLOOKUP(DATE(YEAR('Calculation sheet'!$B33), MONTH('Calculation sheet'!$B33)-3, 1), Rates!$A$2:$G$503, 7, FALSE),
  "")))),
"")))))</f>
        <v/>
      </c>
      <c r="I33" s="107" t="str">
        <f>IF(AND('Calculation sheet'!$C33&lt;&gt;0,'Calculation sheet'!$H33=0%),H32,'Calculation sheet'!$H33)</f>
        <v/>
      </c>
      <c r="J33" s="108" t="str">
        <f t="shared" si="1"/>
        <v/>
      </c>
      <c r="K33" s="109" t="str">
        <f>IFERROR($A$4*'Calculation sheet'!$C33*'Calculation sheet'!$J33/N33,"")</f>
        <v/>
      </c>
      <c r="L33" s="110" t="str">
        <f>IFERROR('Calculation sheet'!$K33-'Calculation sheet'!$G33,"")</f>
        <v/>
      </c>
      <c r="M33" t="str">
        <f t="shared" si="2"/>
        <v/>
      </c>
      <c r="N33" s="133" t="str">
        <f t="shared" si="3"/>
        <v/>
      </c>
      <c r="O33" s="54"/>
      <c r="P33" s="54"/>
    </row>
    <row r="34" spans="1:16" x14ac:dyDescent="0.25">
      <c r="A34" s="101">
        <v>28</v>
      </c>
      <c r="B34" s="111" t="str">
        <f>IFERROR(IF(DATE(YEAR(B33),MONTH(B33),1)&gt;=DATE(YEAR(Input!$E$4),MONTH(Input!$E$4),1),"",DATE(YEAR(B33),MONTH(B33)+1,1)),"")</f>
        <v/>
      </c>
      <c r="C34" s="112" t="str">
        <f>IFERROR(IF(DATE(YEAR('Calculation sheet'!$B34),MONTH('Calculation sheet'!$B34),1)=DATE(YEAR(Input!$E$4),MONTH(Input!$E$4),1),Input!$H$4,IF('Calculation sheet'!$B34&lt;&gt;"",DAY(EOMONTH('Calculation sheet'!$B34,0)),"")),"")</f>
        <v/>
      </c>
      <c r="D34" s="105" t="str">
        <f>IFERROR(
  IF($C$4&lt;365,
    IFERROR(
      VLOOKUP(DATE(YEAR('Calculation sheet'!$B34), MONTH('Calculation sheet'!$B34), 1), Rates!$A$2:$B$503, 2, FALSE),
      IFERROR(
        VLOOKUP(DATE(YEAR('Calculation sheet'!$B34), MONTH('Calculation sheet'!$B34)-1, 1), Rates!$A$2:$B$503, 2, FALSE),
        IFERROR(
          VLOOKUP(DATE(YEAR('Calculation sheet'!$B34), MONTH('Calculation sheet'!$B34)-2, 1), Rates!$A$2:$B$503, 2, FALSE),
          VLOOKUP(DATE(YEAR('Calculation sheet'!$B34), MONTH('Calculation sheet'!$B34)-3, 1), Rates!$A$2:$B$503, 2, FALSE)
        )
      )
    ),
  IF($C$4&lt;730,
    IFERROR(
      VLOOKUP(DATE(YEAR('Calculation sheet'!$B34), MONTH('Calculation sheet'!$B34), 1), Rates!$A$2:$C$503, 3, FALSE),
      IFERROR(
        VLOOKUP(DATE(YEAR('Calculation sheet'!$B34), MONTH('Calculation sheet'!$B34)-1, 1), Rates!$A$2:$C$503, 3, FALSE),
        IFERROR(
          VLOOKUP(DATE(YEAR('Calculation sheet'!$B34), MONTH('Calculation sheet'!$B34)-2, 1), Rates!$A$2:$C$503, 3, FALSE),
          VLOOKUP(DATE(YEAR('Calculation sheet'!$B34), MONTH('Calculation sheet'!$B34)-3, 1), Rates!$A$2:$C$503, 3, FALSE)
        )
      )
    ),
  IF($C$4&lt;1095,
    IFERROR(
      VLOOKUP(DATE(YEAR('Calculation sheet'!$B34), MONTH('Calculation sheet'!$B34), 1), Rates!$A$2:$D$503, 4, FALSE),
      IFERROR(
        VLOOKUP(DATE(YEAR('Calculation sheet'!$B34), MONTH('Calculation sheet'!$B34)-1, 1), Rates!$A$2:$D$503, 4, FALSE),
        IFERROR(
          VLOOKUP(DATE(YEAR('Calculation sheet'!$B34), MONTH('Calculation sheet'!$B34)-2, 1), Rates!$A$2:$D$503, 4, FALSE),
          VLOOKUP(DATE(YEAR('Calculation sheet'!$B34), MONTH('Calculation sheet'!$B34)-3, 1), Rates!$A$2:$D$503, 4, FALSE)
        )
      )
    ),
  IF($C$4&lt;1460,
    IFERROR(
      VLOOKUP(DATE(YEAR('Calculation sheet'!$B34), MONTH('Calculation sheet'!$B34), 1), Rates!$A$2:$E$503, 5, FALSE),
      IFERROR(
        VLOOKUP(DATE(YEAR('Calculation sheet'!$B34), MONTH('Calculation sheet'!$B34)-1, 1), Rates!$A$2:$E$503, 5, FALSE),
        IFERROR(
          VLOOKUP(DATE(YEAR('Calculation sheet'!$B34), MONTH('Calculation sheet'!$B34)-2, 1), Rates!$A$2:$E$503, 5, FALSE),
          VLOOKUP(DATE(YEAR('Calculation sheet'!$B34), MONTH('Calculation sheet'!$B34)-3, 1), Rates!$A$2:$E$503, 5, FALSE)
        )
      )
    ),
  IF($C$4&lt;1825,
    IFERROR(
      VLOOKUP(DATE(YEAR('Calculation sheet'!$B34), MONTH('Calculation sheet'!$B34), 1), Rates!$A$2:$F$503, 6, FALSE),
      IFERROR(
        VLOOKUP(DATE(YEAR('Calculation sheet'!$B34), MONTH('Calculation sheet'!$B34)-1, 1), Rates!$A$2:$F$503, 6, FALSE),
        IFERROR(
          VLOOKUP(DATE(YEAR('Calculation sheet'!$B34), MONTH('Calculation sheet'!$B34)-2, 1), Rates!$A$2:$F$503, 6, FALSE),
          VLOOKUP(DATE(YEAR('Calculation sheet'!$B34), MONTH('Calculation sheet'!$B34)-3, 1), Rates!$A$2:$F$503, 6, FALSE)
        )
      )
    ),
    IFERROR(
      VLOOKUP(DATE(YEAR('Calculation sheet'!$B34), MONTH('Calculation sheet'!$B34), 1), Rates!$A$2:$G$503, 7, FALSE),
      IFERROR(
        VLOOKUP(DATE(YEAR('Calculation sheet'!$B34), MONTH('Calculation sheet'!$B34)-1, 1), Rates!$A$2:$G$503, 7, FALSE),
        IFERROR(
          VLOOKUP(DATE(YEAR('Calculation sheet'!$B34), MONTH('Calculation sheet'!$B34)-2, 1), Rates!$A$2:$G$503, 7, FALSE),
          VLOOKUP(DATE(YEAR('Calculation sheet'!$B34), MONTH('Calculation sheet'!$B34)-3, 1), Rates!$A$2:$G$503, 7, FALSE)
        )
      )
    )
  ))))),
  ""
)</f>
        <v/>
      </c>
      <c r="E34" s="113" t="str">
        <f>IF(AND('Calculation sheet'!$C34&lt;&gt;0,'Calculation sheet'!$D34=0%),D33,'Calculation sheet'!$D34)</f>
        <v/>
      </c>
      <c r="F34" s="105" t="str">
        <f t="shared" si="0"/>
        <v/>
      </c>
      <c r="G34" s="106" t="str">
        <f>IFERROR(IF('Calculation sheet'!$F34&lt;&gt;"",$A$4*'Calculation sheet'!$C34*'Calculation sheet'!$F34/N34,""),"")</f>
        <v/>
      </c>
      <c r="H34" s="105" t="str">
        <f>IF(Input!$B$10=Input!$I$2,
  IFERROR(VLOOKUP(DATE(YEAR('Calculation sheet'!$B34), MONTH('Calculation sheet'!$B34), 1), Rates!$A$2:$C$503, 3, FALSE),
  IFERROR(VLOOKUP(DATE(YEAR('Calculation sheet'!$B34), MONTH('Calculation sheet'!$B34)-1, 1), Rates!$A$2:$C$503, 3, FALSE),
  IFERROR(VLOOKUP(DATE(YEAR('Calculation sheet'!$B34), MONTH('Calculation sheet'!$B34)-2, 1), Rates!$A$2:$C$503, 3, FALSE), IFERROR(VLOOKUP(DATE(YEAR('Calculation sheet'!$B34), MONTH('Calculation sheet'!$B34)-3, 1), Rates!$A$2:$C$503, 3, FALSE),
  "")))),
IF(Input!$B$10=Input!$I$3,
  IFERROR(VLOOKUP(DATE(YEAR('Calculation sheet'!$B34), MONTH('Calculation sheet'!$B34), 1), Rates!$A$2:$D$503, 4, FALSE),
  IFERROR(VLOOKUP(DATE(YEAR('Calculation sheet'!$B34), MONTH('Calculation sheet'!$B34)-1, 1), Rates!$A$2:$D$503, 4, FALSE),
  IFERROR(VLOOKUP(DATE(YEAR('Calculation sheet'!$B34), MONTH('Calculation sheet'!$B34)-2, 1), Rates!$A$2:$D$503, 4, FALSE), IFERROR(VLOOKUP(DATE(YEAR('Calculation sheet'!$B34), MONTH('Calculation sheet'!$B34)-3, 1), Rates!$A$2:$D$503, 4, FALSE),
  "")))),
IF(Input!$B$10=Input!$I$4,
  IFERROR(VLOOKUP(DATE(YEAR('Calculation sheet'!$B34), MONTH('Calculation sheet'!$B34), 1), Rates!$A$2:$E$503, 5, FALSE),
  IFERROR(VLOOKUP(DATE(YEAR('Calculation sheet'!$B34), MONTH('Calculation sheet'!$B34)-1, 1), Rates!$A$2:$E$503, 5, FALSE),
  IFERROR(VLOOKUP(DATE(YEAR('Calculation sheet'!$B34), MONTH('Calculation sheet'!$B34)-2, 1), Rates!$A$2:$E$503, 5, FALSE), IFERROR(VLOOKUP(DATE(YEAR('Calculation sheet'!$B34), MONTH('Calculation sheet'!$B34)-3, 1), Rates!$A$2:$E$503, 5, FALSE),
  "")))),
IF(Input!$B$10=Input!$I$5,
  IFERROR(VLOOKUP(DATE(YEAR('Calculation sheet'!$B34), MONTH('Calculation sheet'!$B34), 1), Rates!$A$2:$F$503, 6, FALSE),
  IFERROR(VLOOKUP(DATE(YEAR('Calculation sheet'!$B34), MONTH('Calculation sheet'!$B34)-1, 1), Rates!$A$2:$F$503, 6, FALSE),
  IFERROR(VLOOKUP(DATE(YEAR('Calculation sheet'!$B34), MONTH('Calculation sheet'!$B34)-2, 1), Rates!$A$2:$F$503, 6, FALSE), IFERROR(VLOOKUP(DATE(YEAR('Calculation sheet'!$B34), MONTH('Calculation sheet'!$B34)-3, 1), Rates!$A$2:$F$503, 6, FALSE),
  "")))),
IF(Input!$B$10=Input!$I$6,
  IFERROR(VLOOKUP(DATE(YEAR('Calculation sheet'!$B34), MONTH('Calculation sheet'!$B34), 1), Rates!$A$2:$G$503, 7, FALSE),
  IFERROR(VLOOKUP(DATE(YEAR('Calculation sheet'!$B34), MONTH('Calculation sheet'!$B34)-1, 1), Rates!$A$2:$G$503, 7, FALSE),
  IFERROR(VLOOKUP(DATE(YEAR('Calculation sheet'!$B34), MONTH('Calculation sheet'!$B34)-2, 1), Rates!$A$2:$G$503, 7, FALSE), IFERROR(VLOOKUP(DATE(YEAR('Calculation sheet'!$B34), MONTH('Calculation sheet'!$B34)-3, 1), Rates!$A$2:$G$503, 7, FALSE),
  "")))),
"")))))</f>
        <v/>
      </c>
      <c r="I34" s="114" t="str">
        <f>IF(AND('Calculation sheet'!$C34&lt;&gt;0,'Calculation sheet'!$H34=0%),H33,'Calculation sheet'!$H34)</f>
        <v/>
      </c>
      <c r="J34" s="108" t="str">
        <f t="shared" si="1"/>
        <v/>
      </c>
      <c r="K34" s="109" t="str">
        <f>IFERROR($A$4*'Calculation sheet'!$C34*'Calculation sheet'!$J34/N34,"")</f>
        <v/>
      </c>
      <c r="L34" s="115" t="str">
        <f>IFERROR('Calculation sheet'!$K34-'Calculation sheet'!$G34,"")</f>
        <v/>
      </c>
      <c r="M34" t="str">
        <f t="shared" si="2"/>
        <v/>
      </c>
      <c r="N34" s="133" t="str">
        <f t="shared" si="3"/>
        <v/>
      </c>
      <c r="O34" s="54"/>
      <c r="P34" s="54"/>
    </row>
    <row r="35" spans="1:16" x14ac:dyDescent="0.25">
      <c r="A35" s="100">
        <v>29</v>
      </c>
      <c r="B35" s="103" t="str">
        <f>IFERROR(IF(DATE(YEAR(B34),MONTH(B34),1)&gt;=DATE(YEAR(Input!$E$4),MONTH(Input!$E$4),1),"",DATE(YEAR(B34),MONTH(B34)+1,1)),"")</f>
        <v/>
      </c>
      <c r="C35" s="104" t="str">
        <f>IFERROR(IF(DATE(YEAR('Calculation sheet'!$B35),MONTH('Calculation sheet'!$B35),1)=DATE(YEAR(Input!$E$4),MONTH(Input!$E$4),1),Input!$H$4,IF('Calculation sheet'!$B35&lt;&gt;"",DAY(EOMONTH('Calculation sheet'!$B35,0)),"")),"")</f>
        <v/>
      </c>
      <c r="D35" s="105" t="str">
        <f>IFERROR(
  IF($C$4&lt;365,
    IFERROR(
      VLOOKUP(DATE(YEAR('Calculation sheet'!$B35), MONTH('Calculation sheet'!$B35), 1), Rates!$A$2:$B$503, 2, FALSE),
      IFERROR(
        VLOOKUP(DATE(YEAR('Calculation sheet'!$B35), MONTH('Calculation sheet'!$B35)-1, 1), Rates!$A$2:$B$503, 2, FALSE),
        IFERROR(
          VLOOKUP(DATE(YEAR('Calculation sheet'!$B35), MONTH('Calculation sheet'!$B35)-2, 1), Rates!$A$2:$B$503, 2, FALSE),
          VLOOKUP(DATE(YEAR('Calculation sheet'!$B35), MONTH('Calculation sheet'!$B35)-3, 1), Rates!$A$2:$B$503, 2, FALSE)
        )
      )
    ),
  IF($C$4&lt;730,
    IFERROR(
      VLOOKUP(DATE(YEAR('Calculation sheet'!$B35), MONTH('Calculation sheet'!$B35), 1), Rates!$A$2:$C$503, 3, FALSE),
      IFERROR(
        VLOOKUP(DATE(YEAR('Calculation sheet'!$B35), MONTH('Calculation sheet'!$B35)-1, 1), Rates!$A$2:$C$503, 3, FALSE),
        IFERROR(
          VLOOKUP(DATE(YEAR('Calculation sheet'!$B35), MONTH('Calculation sheet'!$B35)-2, 1), Rates!$A$2:$C$503, 3, FALSE),
          VLOOKUP(DATE(YEAR('Calculation sheet'!$B35), MONTH('Calculation sheet'!$B35)-3, 1), Rates!$A$2:$C$503, 3, FALSE)
        )
      )
    ),
  IF($C$4&lt;1095,
    IFERROR(
      VLOOKUP(DATE(YEAR('Calculation sheet'!$B35), MONTH('Calculation sheet'!$B35), 1), Rates!$A$2:$D$503, 4, FALSE),
      IFERROR(
        VLOOKUP(DATE(YEAR('Calculation sheet'!$B35), MONTH('Calculation sheet'!$B35)-1, 1), Rates!$A$2:$D$503, 4, FALSE),
        IFERROR(
          VLOOKUP(DATE(YEAR('Calculation sheet'!$B35), MONTH('Calculation sheet'!$B35)-2, 1), Rates!$A$2:$D$503, 4, FALSE),
          VLOOKUP(DATE(YEAR('Calculation sheet'!$B35), MONTH('Calculation sheet'!$B35)-3, 1), Rates!$A$2:$D$503, 4, FALSE)
        )
      )
    ),
  IF($C$4&lt;1460,
    IFERROR(
      VLOOKUP(DATE(YEAR('Calculation sheet'!$B35), MONTH('Calculation sheet'!$B35), 1), Rates!$A$2:$E$503, 5, FALSE),
      IFERROR(
        VLOOKUP(DATE(YEAR('Calculation sheet'!$B35), MONTH('Calculation sheet'!$B35)-1, 1), Rates!$A$2:$E$503, 5, FALSE),
        IFERROR(
          VLOOKUP(DATE(YEAR('Calculation sheet'!$B35), MONTH('Calculation sheet'!$B35)-2, 1), Rates!$A$2:$E$503, 5, FALSE),
          VLOOKUP(DATE(YEAR('Calculation sheet'!$B35), MONTH('Calculation sheet'!$B35)-3, 1), Rates!$A$2:$E$503, 5, FALSE)
        )
      )
    ),
  IF($C$4&lt;1825,
    IFERROR(
      VLOOKUP(DATE(YEAR('Calculation sheet'!$B35), MONTH('Calculation sheet'!$B35), 1), Rates!$A$2:$F$503, 6, FALSE),
      IFERROR(
        VLOOKUP(DATE(YEAR('Calculation sheet'!$B35), MONTH('Calculation sheet'!$B35)-1, 1), Rates!$A$2:$F$503, 6, FALSE),
        IFERROR(
          VLOOKUP(DATE(YEAR('Calculation sheet'!$B35), MONTH('Calculation sheet'!$B35)-2, 1), Rates!$A$2:$F$503, 6, FALSE),
          VLOOKUP(DATE(YEAR('Calculation sheet'!$B35), MONTH('Calculation sheet'!$B35)-3, 1), Rates!$A$2:$F$503, 6, FALSE)
        )
      )
    ),
    IFERROR(
      VLOOKUP(DATE(YEAR('Calculation sheet'!$B35), MONTH('Calculation sheet'!$B35), 1), Rates!$A$2:$G$503, 7, FALSE),
      IFERROR(
        VLOOKUP(DATE(YEAR('Calculation sheet'!$B35), MONTH('Calculation sheet'!$B35)-1, 1), Rates!$A$2:$G$503, 7, FALSE),
        IFERROR(
          VLOOKUP(DATE(YEAR('Calculation sheet'!$B35), MONTH('Calculation sheet'!$B35)-2, 1), Rates!$A$2:$G$503, 7, FALSE),
          VLOOKUP(DATE(YEAR('Calculation sheet'!$B35), MONTH('Calculation sheet'!$B35)-3, 1), Rates!$A$2:$G$503, 7, FALSE)
        )
      )
    )
  ))))),
  ""
)</f>
        <v/>
      </c>
      <c r="E35" s="105" t="str">
        <f>IF(AND('Calculation sheet'!$C35&lt;&gt;0,'Calculation sheet'!$D35=0%),D34,'Calculation sheet'!$D35)</f>
        <v/>
      </c>
      <c r="F35" s="105" t="str">
        <f t="shared" si="0"/>
        <v/>
      </c>
      <c r="G35" s="106" t="str">
        <f>IFERROR(IF('Calculation sheet'!$F35&lt;&gt;"",$A$4*'Calculation sheet'!$C35*'Calculation sheet'!$F35/N35,""),"")</f>
        <v/>
      </c>
      <c r="H35" s="105" t="str">
        <f>IF(Input!$B$10=Input!$I$2,
  IFERROR(VLOOKUP(DATE(YEAR('Calculation sheet'!$B35), MONTH('Calculation sheet'!$B35), 1), Rates!$A$2:$C$503, 3, FALSE),
  IFERROR(VLOOKUP(DATE(YEAR('Calculation sheet'!$B35), MONTH('Calculation sheet'!$B35)-1, 1), Rates!$A$2:$C$503, 3, FALSE),
  IFERROR(VLOOKUP(DATE(YEAR('Calculation sheet'!$B35), MONTH('Calculation sheet'!$B35)-2, 1), Rates!$A$2:$C$503, 3, FALSE), IFERROR(VLOOKUP(DATE(YEAR('Calculation sheet'!$B35), MONTH('Calculation sheet'!$B35)-3, 1), Rates!$A$2:$C$503, 3, FALSE),
  "")))),
IF(Input!$B$10=Input!$I$3,
  IFERROR(VLOOKUP(DATE(YEAR('Calculation sheet'!$B35), MONTH('Calculation sheet'!$B35), 1), Rates!$A$2:$D$503, 4, FALSE),
  IFERROR(VLOOKUP(DATE(YEAR('Calculation sheet'!$B35), MONTH('Calculation sheet'!$B35)-1, 1), Rates!$A$2:$D$503, 4, FALSE),
  IFERROR(VLOOKUP(DATE(YEAR('Calculation sheet'!$B35), MONTH('Calculation sheet'!$B35)-2, 1), Rates!$A$2:$D$503, 4, FALSE), IFERROR(VLOOKUP(DATE(YEAR('Calculation sheet'!$B35), MONTH('Calculation sheet'!$B35)-3, 1), Rates!$A$2:$D$503, 4, FALSE),
  "")))),
IF(Input!$B$10=Input!$I$4,
  IFERROR(VLOOKUP(DATE(YEAR('Calculation sheet'!$B35), MONTH('Calculation sheet'!$B35), 1), Rates!$A$2:$E$503, 5, FALSE),
  IFERROR(VLOOKUP(DATE(YEAR('Calculation sheet'!$B35), MONTH('Calculation sheet'!$B35)-1, 1), Rates!$A$2:$E$503, 5, FALSE),
  IFERROR(VLOOKUP(DATE(YEAR('Calculation sheet'!$B35), MONTH('Calculation sheet'!$B35)-2, 1), Rates!$A$2:$E$503, 5, FALSE), IFERROR(VLOOKUP(DATE(YEAR('Calculation sheet'!$B35), MONTH('Calculation sheet'!$B35)-3, 1), Rates!$A$2:$E$503, 5, FALSE),
  "")))),
IF(Input!$B$10=Input!$I$5,
  IFERROR(VLOOKUP(DATE(YEAR('Calculation sheet'!$B35), MONTH('Calculation sheet'!$B35), 1), Rates!$A$2:$F$503, 6, FALSE),
  IFERROR(VLOOKUP(DATE(YEAR('Calculation sheet'!$B35), MONTH('Calculation sheet'!$B35)-1, 1), Rates!$A$2:$F$503, 6, FALSE),
  IFERROR(VLOOKUP(DATE(YEAR('Calculation sheet'!$B35), MONTH('Calculation sheet'!$B35)-2, 1), Rates!$A$2:$F$503, 6, FALSE), IFERROR(VLOOKUP(DATE(YEAR('Calculation sheet'!$B35), MONTH('Calculation sheet'!$B35)-3, 1), Rates!$A$2:$F$503, 6, FALSE),
  "")))),
IF(Input!$B$10=Input!$I$6,
  IFERROR(VLOOKUP(DATE(YEAR('Calculation sheet'!$B35), MONTH('Calculation sheet'!$B35), 1), Rates!$A$2:$G$503, 7, FALSE),
  IFERROR(VLOOKUP(DATE(YEAR('Calculation sheet'!$B35), MONTH('Calculation sheet'!$B35)-1, 1), Rates!$A$2:$G$503, 7, FALSE),
  IFERROR(VLOOKUP(DATE(YEAR('Calculation sheet'!$B35), MONTH('Calculation sheet'!$B35)-2, 1), Rates!$A$2:$G$503, 7, FALSE), IFERROR(VLOOKUP(DATE(YEAR('Calculation sheet'!$B35), MONTH('Calculation sheet'!$B35)-3, 1), Rates!$A$2:$G$503, 7, FALSE),
  "")))),
"")))))</f>
        <v/>
      </c>
      <c r="I35" s="107" t="str">
        <f>IF(AND('Calculation sheet'!$C35&lt;&gt;0,'Calculation sheet'!$H35=0%),H34,'Calculation sheet'!$H35)</f>
        <v/>
      </c>
      <c r="J35" s="108" t="str">
        <f t="shared" si="1"/>
        <v/>
      </c>
      <c r="K35" s="109" t="str">
        <f>IFERROR($A$4*'Calculation sheet'!$C35*'Calculation sheet'!$J35/N35,"")</f>
        <v/>
      </c>
      <c r="L35" s="110" t="str">
        <f>IFERROR('Calculation sheet'!$K35-'Calculation sheet'!$G35,"")</f>
        <v/>
      </c>
      <c r="M35" t="str">
        <f t="shared" si="2"/>
        <v/>
      </c>
      <c r="N35" s="133" t="str">
        <f t="shared" si="3"/>
        <v/>
      </c>
      <c r="O35" s="54"/>
      <c r="P35" s="54"/>
    </row>
    <row r="36" spans="1:16" x14ac:dyDescent="0.25">
      <c r="A36" s="101">
        <v>30</v>
      </c>
      <c r="B36" s="111" t="str">
        <f>IFERROR(IF(DATE(YEAR(B35),MONTH(B35),1)&gt;=DATE(YEAR(Input!$E$4),MONTH(Input!$E$4),1),"",DATE(YEAR(B35),MONTH(B35)+1,1)),"")</f>
        <v/>
      </c>
      <c r="C36" s="112" t="str">
        <f>IFERROR(IF(DATE(YEAR('Calculation sheet'!$B36),MONTH('Calculation sheet'!$B36),1)=DATE(YEAR(Input!$E$4),MONTH(Input!$E$4),1),Input!$H$4,IF('Calculation sheet'!$B36&lt;&gt;"",DAY(EOMONTH('Calculation sheet'!$B36,0)),"")),"")</f>
        <v/>
      </c>
      <c r="D36" s="105" t="str">
        <f>IFERROR(
  IF($C$4&lt;365,
    IFERROR(
      VLOOKUP(DATE(YEAR('Calculation sheet'!$B36), MONTH('Calculation sheet'!$B36), 1), Rates!$A$2:$B$503, 2, FALSE),
      IFERROR(
        VLOOKUP(DATE(YEAR('Calculation sheet'!$B36), MONTH('Calculation sheet'!$B36)-1, 1), Rates!$A$2:$B$503, 2, FALSE),
        IFERROR(
          VLOOKUP(DATE(YEAR('Calculation sheet'!$B36), MONTH('Calculation sheet'!$B36)-2, 1), Rates!$A$2:$B$503, 2, FALSE),
          VLOOKUP(DATE(YEAR('Calculation sheet'!$B36), MONTH('Calculation sheet'!$B36)-3, 1), Rates!$A$2:$B$503, 2, FALSE)
        )
      )
    ),
  IF($C$4&lt;730,
    IFERROR(
      VLOOKUP(DATE(YEAR('Calculation sheet'!$B36), MONTH('Calculation sheet'!$B36), 1), Rates!$A$2:$C$503, 3, FALSE),
      IFERROR(
        VLOOKUP(DATE(YEAR('Calculation sheet'!$B36), MONTH('Calculation sheet'!$B36)-1, 1), Rates!$A$2:$C$503, 3, FALSE),
        IFERROR(
          VLOOKUP(DATE(YEAR('Calculation sheet'!$B36), MONTH('Calculation sheet'!$B36)-2, 1), Rates!$A$2:$C$503, 3, FALSE),
          VLOOKUP(DATE(YEAR('Calculation sheet'!$B36), MONTH('Calculation sheet'!$B36)-3, 1), Rates!$A$2:$C$503, 3, FALSE)
        )
      )
    ),
  IF($C$4&lt;1095,
    IFERROR(
      VLOOKUP(DATE(YEAR('Calculation sheet'!$B36), MONTH('Calculation sheet'!$B36), 1), Rates!$A$2:$D$503, 4, FALSE),
      IFERROR(
        VLOOKUP(DATE(YEAR('Calculation sheet'!$B36), MONTH('Calculation sheet'!$B36)-1, 1), Rates!$A$2:$D$503, 4, FALSE),
        IFERROR(
          VLOOKUP(DATE(YEAR('Calculation sheet'!$B36), MONTH('Calculation sheet'!$B36)-2, 1), Rates!$A$2:$D$503, 4, FALSE),
          VLOOKUP(DATE(YEAR('Calculation sheet'!$B36), MONTH('Calculation sheet'!$B36)-3, 1), Rates!$A$2:$D$503, 4, FALSE)
        )
      )
    ),
  IF($C$4&lt;1460,
    IFERROR(
      VLOOKUP(DATE(YEAR('Calculation sheet'!$B36), MONTH('Calculation sheet'!$B36), 1), Rates!$A$2:$E$503, 5, FALSE),
      IFERROR(
        VLOOKUP(DATE(YEAR('Calculation sheet'!$B36), MONTH('Calculation sheet'!$B36)-1, 1), Rates!$A$2:$E$503, 5, FALSE),
        IFERROR(
          VLOOKUP(DATE(YEAR('Calculation sheet'!$B36), MONTH('Calculation sheet'!$B36)-2, 1), Rates!$A$2:$E$503, 5, FALSE),
          VLOOKUP(DATE(YEAR('Calculation sheet'!$B36), MONTH('Calculation sheet'!$B36)-3, 1), Rates!$A$2:$E$503, 5, FALSE)
        )
      )
    ),
  IF($C$4&lt;1825,
    IFERROR(
      VLOOKUP(DATE(YEAR('Calculation sheet'!$B36), MONTH('Calculation sheet'!$B36), 1), Rates!$A$2:$F$503, 6, FALSE),
      IFERROR(
        VLOOKUP(DATE(YEAR('Calculation sheet'!$B36), MONTH('Calculation sheet'!$B36)-1, 1), Rates!$A$2:$F$503, 6, FALSE),
        IFERROR(
          VLOOKUP(DATE(YEAR('Calculation sheet'!$B36), MONTH('Calculation sheet'!$B36)-2, 1), Rates!$A$2:$F$503, 6, FALSE),
          VLOOKUP(DATE(YEAR('Calculation sheet'!$B36), MONTH('Calculation sheet'!$B36)-3, 1), Rates!$A$2:$F$503, 6, FALSE)
        )
      )
    ),
    IFERROR(
      VLOOKUP(DATE(YEAR('Calculation sheet'!$B36), MONTH('Calculation sheet'!$B36), 1), Rates!$A$2:$G$503, 7, FALSE),
      IFERROR(
        VLOOKUP(DATE(YEAR('Calculation sheet'!$B36), MONTH('Calculation sheet'!$B36)-1, 1), Rates!$A$2:$G$503, 7, FALSE),
        IFERROR(
          VLOOKUP(DATE(YEAR('Calculation sheet'!$B36), MONTH('Calculation sheet'!$B36)-2, 1), Rates!$A$2:$G$503, 7, FALSE),
          VLOOKUP(DATE(YEAR('Calculation sheet'!$B36), MONTH('Calculation sheet'!$B36)-3, 1), Rates!$A$2:$G$503, 7, FALSE)
        )
      )
    )
  ))))),
  ""
)</f>
        <v/>
      </c>
      <c r="E36" s="113" t="str">
        <f>IF(AND('Calculation sheet'!$C36&lt;&gt;0,'Calculation sheet'!$D36=0%),D35,'Calculation sheet'!$D36)</f>
        <v/>
      </c>
      <c r="F36" s="105" t="str">
        <f t="shared" si="0"/>
        <v/>
      </c>
      <c r="G36" s="106" t="str">
        <f>IFERROR(IF('Calculation sheet'!$F36&lt;&gt;"",$A$4*'Calculation sheet'!$C36*'Calculation sheet'!$F36/N36,""),"")</f>
        <v/>
      </c>
      <c r="H36" s="105" t="str">
        <f>IF(Input!$B$10=Input!$I$2,
  IFERROR(VLOOKUP(DATE(YEAR('Calculation sheet'!$B36), MONTH('Calculation sheet'!$B36), 1), Rates!$A$2:$C$503, 3, FALSE),
  IFERROR(VLOOKUP(DATE(YEAR('Calculation sheet'!$B36), MONTH('Calculation sheet'!$B36)-1, 1), Rates!$A$2:$C$503, 3, FALSE),
  IFERROR(VLOOKUP(DATE(YEAR('Calculation sheet'!$B36), MONTH('Calculation sheet'!$B36)-2, 1), Rates!$A$2:$C$503, 3, FALSE), IFERROR(VLOOKUP(DATE(YEAR('Calculation sheet'!$B36), MONTH('Calculation sheet'!$B36)-3, 1), Rates!$A$2:$C$503, 3, FALSE),
  "")))),
IF(Input!$B$10=Input!$I$3,
  IFERROR(VLOOKUP(DATE(YEAR('Calculation sheet'!$B36), MONTH('Calculation sheet'!$B36), 1), Rates!$A$2:$D$503, 4, FALSE),
  IFERROR(VLOOKUP(DATE(YEAR('Calculation sheet'!$B36), MONTH('Calculation sheet'!$B36)-1, 1), Rates!$A$2:$D$503, 4, FALSE),
  IFERROR(VLOOKUP(DATE(YEAR('Calculation sheet'!$B36), MONTH('Calculation sheet'!$B36)-2, 1), Rates!$A$2:$D$503, 4, FALSE), IFERROR(VLOOKUP(DATE(YEAR('Calculation sheet'!$B36), MONTH('Calculation sheet'!$B36)-3, 1), Rates!$A$2:$D$503, 4, FALSE),
  "")))),
IF(Input!$B$10=Input!$I$4,
  IFERROR(VLOOKUP(DATE(YEAR('Calculation sheet'!$B36), MONTH('Calculation sheet'!$B36), 1), Rates!$A$2:$E$503, 5, FALSE),
  IFERROR(VLOOKUP(DATE(YEAR('Calculation sheet'!$B36), MONTH('Calculation sheet'!$B36)-1, 1), Rates!$A$2:$E$503, 5, FALSE),
  IFERROR(VLOOKUP(DATE(YEAR('Calculation sheet'!$B36), MONTH('Calculation sheet'!$B36)-2, 1), Rates!$A$2:$E$503, 5, FALSE), IFERROR(VLOOKUP(DATE(YEAR('Calculation sheet'!$B36), MONTH('Calculation sheet'!$B36)-3, 1), Rates!$A$2:$E$503, 5, FALSE),
  "")))),
IF(Input!$B$10=Input!$I$5,
  IFERROR(VLOOKUP(DATE(YEAR('Calculation sheet'!$B36), MONTH('Calculation sheet'!$B36), 1), Rates!$A$2:$F$503, 6, FALSE),
  IFERROR(VLOOKUP(DATE(YEAR('Calculation sheet'!$B36), MONTH('Calculation sheet'!$B36)-1, 1), Rates!$A$2:$F$503, 6, FALSE),
  IFERROR(VLOOKUP(DATE(YEAR('Calculation sheet'!$B36), MONTH('Calculation sheet'!$B36)-2, 1), Rates!$A$2:$F$503, 6, FALSE), IFERROR(VLOOKUP(DATE(YEAR('Calculation sheet'!$B36), MONTH('Calculation sheet'!$B36)-3, 1), Rates!$A$2:$F$503, 6, FALSE),
  "")))),
IF(Input!$B$10=Input!$I$6,
  IFERROR(VLOOKUP(DATE(YEAR('Calculation sheet'!$B36), MONTH('Calculation sheet'!$B36), 1), Rates!$A$2:$G$503, 7, FALSE),
  IFERROR(VLOOKUP(DATE(YEAR('Calculation sheet'!$B36), MONTH('Calculation sheet'!$B36)-1, 1), Rates!$A$2:$G$503, 7, FALSE),
  IFERROR(VLOOKUP(DATE(YEAR('Calculation sheet'!$B36), MONTH('Calculation sheet'!$B36)-2, 1), Rates!$A$2:$G$503, 7, FALSE), IFERROR(VLOOKUP(DATE(YEAR('Calculation sheet'!$B36), MONTH('Calculation sheet'!$B36)-3, 1), Rates!$A$2:$G$503, 7, FALSE),
  "")))),
"")))))</f>
        <v/>
      </c>
      <c r="I36" s="114" t="str">
        <f>IF(AND('Calculation sheet'!$C36&lt;&gt;0,'Calculation sheet'!$H36=0%),H35,'Calculation sheet'!$H36)</f>
        <v/>
      </c>
      <c r="J36" s="108" t="str">
        <f t="shared" si="1"/>
        <v/>
      </c>
      <c r="K36" s="109" t="str">
        <f>IFERROR($A$4*'Calculation sheet'!$C36*'Calculation sheet'!$J36/N36,"")</f>
        <v/>
      </c>
      <c r="L36" s="115" t="str">
        <f>IFERROR('Calculation sheet'!$K36-'Calculation sheet'!$G36,"")</f>
        <v/>
      </c>
      <c r="M36" t="str">
        <f t="shared" si="2"/>
        <v/>
      </c>
      <c r="N36" s="133" t="str">
        <f t="shared" si="3"/>
        <v/>
      </c>
      <c r="O36" s="54"/>
      <c r="P36" s="54"/>
    </row>
    <row r="37" spans="1:16" x14ac:dyDescent="0.25">
      <c r="A37" s="100">
        <v>31</v>
      </c>
      <c r="B37" s="103" t="str">
        <f>IFERROR(IF(DATE(YEAR(B36),MONTH(B36),1)&gt;=DATE(YEAR(Input!$E$4),MONTH(Input!$E$4),1),"",DATE(YEAR(B36),MONTH(B36)+1,1)),"")</f>
        <v/>
      </c>
      <c r="C37" s="104" t="str">
        <f>IFERROR(IF(DATE(YEAR('Calculation sheet'!$B37),MONTH('Calculation sheet'!$B37),1)=DATE(YEAR(Input!$E$4),MONTH(Input!$E$4),1),Input!$H$4,IF('Calculation sheet'!$B37&lt;&gt;"",DAY(EOMONTH('Calculation sheet'!$B37,0)),"")),"")</f>
        <v/>
      </c>
      <c r="D37" s="105" t="str">
        <f>IFERROR(
  IF($C$4&lt;365,
    IFERROR(
      VLOOKUP(DATE(YEAR('Calculation sheet'!$B37), MONTH('Calculation sheet'!$B37), 1), Rates!$A$2:$B$503, 2, FALSE),
      IFERROR(
        VLOOKUP(DATE(YEAR('Calculation sheet'!$B37), MONTH('Calculation sheet'!$B37)-1, 1), Rates!$A$2:$B$503, 2, FALSE),
        IFERROR(
          VLOOKUP(DATE(YEAR('Calculation sheet'!$B37), MONTH('Calculation sheet'!$B37)-2, 1), Rates!$A$2:$B$503, 2, FALSE),
          VLOOKUP(DATE(YEAR('Calculation sheet'!$B37), MONTH('Calculation sheet'!$B37)-3, 1), Rates!$A$2:$B$503, 2, FALSE)
        )
      )
    ),
  IF($C$4&lt;730,
    IFERROR(
      VLOOKUP(DATE(YEAR('Calculation sheet'!$B37), MONTH('Calculation sheet'!$B37), 1), Rates!$A$2:$C$503, 3, FALSE),
      IFERROR(
        VLOOKUP(DATE(YEAR('Calculation sheet'!$B37), MONTH('Calculation sheet'!$B37)-1, 1), Rates!$A$2:$C$503, 3, FALSE),
        IFERROR(
          VLOOKUP(DATE(YEAR('Calculation sheet'!$B37), MONTH('Calculation sheet'!$B37)-2, 1), Rates!$A$2:$C$503, 3, FALSE),
          VLOOKUP(DATE(YEAR('Calculation sheet'!$B37), MONTH('Calculation sheet'!$B37)-3, 1), Rates!$A$2:$C$503, 3, FALSE)
        )
      )
    ),
  IF($C$4&lt;1095,
    IFERROR(
      VLOOKUP(DATE(YEAR('Calculation sheet'!$B37), MONTH('Calculation sheet'!$B37), 1), Rates!$A$2:$D$503, 4, FALSE),
      IFERROR(
        VLOOKUP(DATE(YEAR('Calculation sheet'!$B37), MONTH('Calculation sheet'!$B37)-1, 1), Rates!$A$2:$D$503, 4, FALSE),
        IFERROR(
          VLOOKUP(DATE(YEAR('Calculation sheet'!$B37), MONTH('Calculation sheet'!$B37)-2, 1), Rates!$A$2:$D$503, 4, FALSE),
          VLOOKUP(DATE(YEAR('Calculation sheet'!$B37), MONTH('Calculation sheet'!$B37)-3, 1), Rates!$A$2:$D$503, 4, FALSE)
        )
      )
    ),
  IF($C$4&lt;1460,
    IFERROR(
      VLOOKUP(DATE(YEAR('Calculation sheet'!$B37), MONTH('Calculation sheet'!$B37), 1), Rates!$A$2:$E$503, 5, FALSE),
      IFERROR(
        VLOOKUP(DATE(YEAR('Calculation sheet'!$B37), MONTH('Calculation sheet'!$B37)-1, 1), Rates!$A$2:$E$503, 5, FALSE),
        IFERROR(
          VLOOKUP(DATE(YEAR('Calculation sheet'!$B37), MONTH('Calculation sheet'!$B37)-2, 1), Rates!$A$2:$E$503, 5, FALSE),
          VLOOKUP(DATE(YEAR('Calculation sheet'!$B37), MONTH('Calculation sheet'!$B37)-3, 1), Rates!$A$2:$E$503, 5, FALSE)
        )
      )
    ),
  IF($C$4&lt;1825,
    IFERROR(
      VLOOKUP(DATE(YEAR('Calculation sheet'!$B37), MONTH('Calculation sheet'!$B37), 1), Rates!$A$2:$F$503, 6, FALSE),
      IFERROR(
        VLOOKUP(DATE(YEAR('Calculation sheet'!$B37), MONTH('Calculation sheet'!$B37)-1, 1), Rates!$A$2:$F$503, 6, FALSE),
        IFERROR(
          VLOOKUP(DATE(YEAR('Calculation sheet'!$B37), MONTH('Calculation sheet'!$B37)-2, 1), Rates!$A$2:$F$503, 6, FALSE),
          VLOOKUP(DATE(YEAR('Calculation sheet'!$B37), MONTH('Calculation sheet'!$B37)-3, 1), Rates!$A$2:$F$503, 6, FALSE)
        )
      )
    ),
    IFERROR(
      VLOOKUP(DATE(YEAR('Calculation sheet'!$B37), MONTH('Calculation sheet'!$B37), 1), Rates!$A$2:$G$503, 7, FALSE),
      IFERROR(
        VLOOKUP(DATE(YEAR('Calculation sheet'!$B37), MONTH('Calculation sheet'!$B37)-1, 1), Rates!$A$2:$G$503, 7, FALSE),
        IFERROR(
          VLOOKUP(DATE(YEAR('Calculation sheet'!$B37), MONTH('Calculation sheet'!$B37)-2, 1), Rates!$A$2:$G$503, 7, FALSE),
          VLOOKUP(DATE(YEAR('Calculation sheet'!$B37), MONTH('Calculation sheet'!$B37)-3, 1), Rates!$A$2:$G$503, 7, FALSE)
        )
      )
    )
  ))))),
  ""
)</f>
        <v/>
      </c>
      <c r="E37" s="105" t="str">
        <f>IF(AND('Calculation sheet'!$C37&lt;&gt;0,'Calculation sheet'!$D37=0%),D36,'Calculation sheet'!$D37)</f>
        <v/>
      </c>
      <c r="F37" s="105" t="str">
        <f t="shared" si="0"/>
        <v/>
      </c>
      <c r="G37" s="106" t="str">
        <f>IFERROR(IF('Calculation sheet'!$F37&lt;&gt;"",$A$4*'Calculation sheet'!$C37*'Calculation sheet'!$F37/N37,""),"")</f>
        <v/>
      </c>
      <c r="H37" s="105" t="str">
        <f>IF(Input!$B$10=Input!$I$2,
  IFERROR(VLOOKUP(DATE(YEAR('Calculation sheet'!$B37), MONTH('Calculation sheet'!$B37), 1), Rates!$A$2:$C$503, 3, FALSE),
  IFERROR(VLOOKUP(DATE(YEAR('Calculation sheet'!$B37), MONTH('Calculation sheet'!$B37)-1, 1), Rates!$A$2:$C$503, 3, FALSE),
  IFERROR(VLOOKUP(DATE(YEAR('Calculation sheet'!$B37), MONTH('Calculation sheet'!$B37)-2, 1), Rates!$A$2:$C$503, 3, FALSE), IFERROR(VLOOKUP(DATE(YEAR('Calculation sheet'!$B37), MONTH('Calculation sheet'!$B37)-3, 1), Rates!$A$2:$C$503, 3, FALSE),
  "")))),
IF(Input!$B$10=Input!$I$3,
  IFERROR(VLOOKUP(DATE(YEAR('Calculation sheet'!$B37), MONTH('Calculation sheet'!$B37), 1), Rates!$A$2:$D$503, 4, FALSE),
  IFERROR(VLOOKUP(DATE(YEAR('Calculation sheet'!$B37), MONTH('Calculation sheet'!$B37)-1, 1), Rates!$A$2:$D$503, 4, FALSE),
  IFERROR(VLOOKUP(DATE(YEAR('Calculation sheet'!$B37), MONTH('Calculation sheet'!$B37)-2, 1), Rates!$A$2:$D$503, 4, FALSE), IFERROR(VLOOKUP(DATE(YEAR('Calculation sheet'!$B37), MONTH('Calculation sheet'!$B37)-3, 1), Rates!$A$2:$D$503, 4, FALSE),
  "")))),
IF(Input!$B$10=Input!$I$4,
  IFERROR(VLOOKUP(DATE(YEAR('Calculation sheet'!$B37), MONTH('Calculation sheet'!$B37), 1), Rates!$A$2:$E$503, 5, FALSE),
  IFERROR(VLOOKUP(DATE(YEAR('Calculation sheet'!$B37), MONTH('Calculation sheet'!$B37)-1, 1), Rates!$A$2:$E$503, 5, FALSE),
  IFERROR(VLOOKUP(DATE(YEAR('Calculation sheet'!$B37), MONTH('Calculation sheet'!$B37)-2, 1), Rates!$A$2:$E$503, 5, FALSE), IFERROR(VLOOKUP(DATE(YEAR('Calculation sheet'!$B37), MONTH('Calculation sheet'!$B37)-3, 1), Rates!$A$2:$E$503, 5, FALSE),
  "")))),
IF(Input!$B$10=Input!$I$5,
  IFERROR(VLOOKUP(DATE(YEAR('Calculation sheet'!$B37), MONTH('Calculation sheet'!$B37), 1), Rates!$A$2:$F$503, 6, FALSE),
  IFERROR(VLOOKUP(DATE(YEAR('Calculation sheet'!$B37), MONTH('Calculation sheet'!$B37)-1, 1), Rates!$A$2:$F$503, 6, FALSE),
  IFERROR(VLOOKUP(DATE(YEAR('Calculation sheet'!$B37), MONTH('Calculation sheet'!$B37)-2, 1), Rates!$A$2:$F$503, 6, FALSE), IFERROR(VLOOKUP(DATE(YEAR('Calculation sheet'!$B37), MONTH('Calculation sheet'!$B37)-3, 1), Rates!$A$2:$F$503, 6, FALSE),
  "")))),
IF(Input!$B$10=Input!$I$6,
  IFERROR(VLOOKUP(DATE(YEAR('Calculation sheet'!$B37), MONTH('Calculation sheet'!$B37), 1), Rates!$A$2:$G$503, 7, FALSE),
  IFERROR(VLOOKUP(DATE(YEAR('Calculation sheet'!$B37), MONTH('Calculation sheet'!$B37)-1, 1), Rates!$A$2:$G$503, 7, FALSE),
  IFERROR(VLOOKUP(DATE(YEAR('Calculation sheet'!$B37), MONTH('Calculation sheet'!$B37)-2, 1), Rates!$A$2:$G$503, 7, FALSE), IFERROR(VLOOKUP(DATE(YEAR('Calculation sheet'!$B37), MONTH('Calculation sheet'!$B37)-3, 1), Rates!$A$2:$G$503, 7, FALSE),
  "")))),
"")))))</f>
        <v/>
      </c>
      <c r="I37" s="107" t="str">
        <f>IF(AND('Calculation sheet'!$C37&lt;&gt;0,'Calculation sheet'!$H37=0%),H36,'Calculation sheet'!$H37)</f>
        <v/>
      </c>
      <c r="J37" s="108" t="str">
        <f t="shared" si="1"/>
        <v/>
      </c>
      <c r="K37" s="109" t="str">
        <f>IFERROR($A$4*'Calculation sheet'!$C37*'Calculation sheet'!$J37/N37,"")</f>
        <v/>
      </c>
      <c r="L37" s="110" t="str">
        <f>IFERROR('Calculation sheet'!$K37-'Calculation sheet'!$G37,"")</f>
        <v/>
      </c>
      <c r="M37" t="str">
        <f t="shared" si="2"/>
        <v/>
      </c>
      <c r="N37" s="133" t="str">
        <f t="shared" si="3"/>
        <v/>
      </c>
      <c r="O37" s="54"/>
      <c r="P37" s="54"/>
    </row>
    <row r="38" spans="1:16" x14ac:dyDescent="0.25">
      <c r="A38" s="101">
        <v>32</v>
      </c>
      <c r="B38" s="111" t="str">
        <f>IFERROR(IF(DATE(YEAR(B37),MONTH(B37),1)&gt;=DATE(YEAR(Input!$E$4),MONTH(Input!$E$4),1),"",DATE(YEAR(B37),MONTH(B37)+1,1)),"")</f>
        <v/>
      </c>
      <c r="C38" s="112" t="str">
        <f>IFERROR(IF(DATE(YEAR('Calculation sheet'!$B38),MONTH('Calculation sheet'!$B38),1)=DATE(YEAR(Input!$E$4),MONTH(Input!$E$4),1),Input!$H$4,IF('Calculation sheet'!$B38&lt;&gt;"",DAY(EOMONTH('Calculation sheet'!$B38,0)),"")),"")</f>
        <v/>
      </c>
      <c r="D38" s="105" t="str">
        <f>IFERROR(
  IF($C$4&lt;365,
    IFERROR(
      VLOOKUP(DATE(YEAR('Calculation sheet'!$B38), MONTH('Calculation sheet'!$B38), 1), Rates!$A$2:$B$503, 2, FALSE),
      IFERROR(
        VLOOKUP(DATE(YEAR('Calculation sheet'!$B38), MONTH('Calculation sheet'!$B38)-1, 1), Rates!$A$2:$B$503, 2, FALSE),
        IFERROR(
          VLOOKUP(DATE(YEAR('Calculation sheet'!$B38), MONTH('Calculation sheet'!$B38)-2, 1), Rates!$A$2:$B$503, 2, FALSE),
          VLOOKUP(DATE(YEAR('Calculation sheet'!$B38), MONTH('Calculation sheet'!$B38)-3, 1), Rates!$A$2:$B$503, 2, FALSE)
        )
      )
    ),
  IF($C$4&lt;730,
    IFERROR(
      VLOOKUP(DATE(YEAR('Calculation sheet'!$B38), MONTH('Calculation sheet'!$B38), 1), Rates!$A$2:$C$503, 3, FALSE),
      IFERROR(
        VLOOKUP(DATE(YEAR('Calculation sheet'!$B38), MONTH('Calculation sheet'!$B38)-1, 1), Rates!$A$2:$C$503, 3, FALSE),
        IFERROR(
          VLOOKUP(DATE(YEAR('Calculation sheet'!$B38), MONTH('Calculation sheet'!$B38)-2, 1), Rates!$A$2:$C$503, 3, FALSE),
          VLOOKUP(DATE(YEAR('Calculation sheet'!$B38), MONTH('Calculation sheet'!$B38)-3, 1), Rates!$A$2:$C$503, 3, FALSE)
        )
      )
    ),
  IF($C$4&lt;1095,
    IFERROR(
      VLOOKUP(DATE(YEAR('Calculation sheet'!$B38), MONTH('Calculation sheet'!$B38), 1), Rates!$A$2:$D$503, 4, FALSE),
      IFERROR(
        VLOOKUP(DATE(YEAR('Calculation sheet'!$B38), MONTH('Calculation sheet'!$B38)-1, 1), Rates!$A$2:$D$503, 4, FALSE),
        IFERROR(
          VLOOKUP(DATE(YEAR('Calculation sheet'!$B38), MONTH('Calculation sheet'!$B38)-2, 1), Rates!$A$2:$D$503, 4, FALSE),
          VLOOKUP(DATE(YEAR('Calculation sheet'!$B38), MONTH('Calculation sheet'!$B38)-3, 1), Rates!$A$2:$D$503, 4, FALSE)
        )
      )
    ),
  IF($C$4&lt;1460,
    IFERROR(
      VLOOKUP(DATE(YEAR('Calculation sheet'!$B38), MONTH('Calculation sheet'!$B38), 1), Rates!$A$2:$E$503, 5, FALSE),
      IFERROR(
        VLOOKUP(DATE(YEAR('Calculation sheet'!$B38), MONTH('Calculation sheet'!$B38)-1, 1), Rates!$A$2:$E$503, 5, FALSE),
        IFERROR(
          VLOOKUP(DATE(YEAR('Calculation sheet'!$B38), MONTH('Calculation sheet'!$B38)-2, 1), Rates!$A$2:$E$503, 5, FALSE),
          VLOOKUP(DATE(YEAR('Calculation sheet'!$B38), MONTH('Calculation sheet'!$B38)-3, 1), Rates!$A$2:$E$503, 5, FALSE)
        )
      )
    ),
  IF($C$4&lt;1825,
    IFERROR(
      VLOOKUP(DATE(YEAR('Calculation sheet'!$B38), MONTH('Calculation sheet'!$B38), 1), Rates!$A$2:$F$503, 6, FALSE),
      IFERROR(
        VLOOKUP(DATE(YEAR('Calculation sheet'!$B38), MONTH('Calculation sheet'!$B38)-1, 1), Rates!$A$2:$F$503, 6, FALSE),
        IFERROR(
          VLOOKUP(DATE(YEAR('Calculation sheet'!$B38), MONTH('Calculation sheet'!$B38)-2, 1), Rates!$A$2:$F$503, 6, FALSE),
          VLOOKUP(DATE(YEAR('Calculation sheet'!$B38), MONTH('Calculation sheet'!$B38)-3, 1), Rates!$A$2:$F$503, 6, FALSE)
        )
      )
    ),
    IFERROR(
      VLOOKUP(DATE(YEAR('Calculation sheet'!$B38), MONTH('Calculation sheet'!$B38), 1), Rates!$A$2:$G$503, 7, FALSE),
      IFERROR(
        VLOOKUP(DATE(YEAR('Calculation sheet'!$B38), MONTH('Calculation sheet'!$B38)-1, 1), Rates!$A$2:$G$503, 7, FALSE),
        IFERROR(
          VLOOKUP(DATE(YEAR('Calculation sheet'!$B38), MONTH('Calculation sheet'!$B38)-2, 1), Rates!$A$2:$G$503, 7, FALSE),
          VLOOKUP(DATE(YEAR('Calculation sheet'!$B38), MONTH('Calculation sheet'!$B38)-3, 1), Rates!$A$2:$G$503, 7, FALSE)
        )
      )
    )
  ))))),
  ""
)</f>
        <v/>
      </c>
      <c r="E38" s="113" t="str">
        <f>IF(AND('Calculation sheet'!$C38&lt;&gt;0,'Calculation sheet'!$D38=0%),D37,'Calculation sheet'!$D38)</f>
        <v/>
      </c>
      <c r="F38" s="105" t="str">
        <f t="shared" si="0"/>
        <v/>
      </c>
      <c r="G38" s="106" t="str">
        <f>IFERROR(IF('Calculation sheet'!$F38&lt;&gt;"",$A$4*'Calculation sheet'!$C38*'Calculation sheet'!$F38/N38,""),"")</f>
        <v/>
      </c>
      <c r="H38" s="105" t="str">
        <f>IF(Input!$B$10=Input!$I$2,
  IFERROR(VLOOKUP(DATE(YEAR('Calculation sheet'!$B38), MONTH('Calculation sheet'!$B38), 1), Rates!$A$2:$C$503, 3, FALSE),
  IFERROR(VLOOKUP(DATE(YEAR('Calculation sheet'!$B38), MONTH('Calculation sheet'!$B38)-1, 1), Rates!$A$2:$C$503, 3, FALSE),
  IFERROR(VLOOKUP(DATE(YEAR('Calculation sheet'!$B38), MONTH('Calculation sheet'!$B38)-2, 1), Rates!$A$2:$C$503, 3, FALSE), IFERROR(VLOOKUP(DATE(YEAR('Calculation sheet'!$B38), MONTH('Calculation sheet'!$B38)-3, 1), Rates!$A$2:$C$503, 3, FALSE),
  "")))),
IF(Input!$B$10=Input!$I$3,
  IFERROR(VLOOKUP(DATE(YEAR('Calculation sheet'!$B38), MONTH('Calculation sheet'!$B38), 1), Rates!$A$2:$D$503, 4, FALSE),
  IFERROR(VLOOKUP(DATE(YEAR('Calculation sheet'!$B38), MONTH('Calculation sheet'!$B38)-1, 1), Rates!$A$2:$D$503, 4, FALSE),
  IFERROR(VLOOKUP(DATE(YEAR('Calculation sheet'!$B38), MONTH('Calculation sheet'!$B38)-2, 1), Rates!$A$2:$D$503, 4, FALSE), IFERROR(VLOOKUP(DATE(YEAR('Calculation sheet'!$B38), MONTH('Calculation sheet'!$B38)-3, 1), Rates!$A$2:$D$503, 4, FALSE),
  "")))),
IF(Input!$B$10=Input!$I$4,
  IFERROR(VLOOKUP(DATE(YEAR('Calculation sheet'!$B38), MONTH('Calculation sheet'!$B38), 1), Rates!$A$2:$E$503, 5, FALSE),
  IFERROR(VLOOKUP(DATE(YEAR('Calculation sheet'!$B38), MONTH('Calculation sheet'!$B38)-1, 1), Rates!$A$2:$E$503, 5, FALSE),
  IFERROR(VLOOKUP(DATE(YEAR('Calculation sheet'!$B38), MONTH('Calculation sheet'!$B38)-2, 1), Rates!$A$2:$E$503, 5, FALSE), IFERROR(VLOOKUP(DATE(YEAR('Calculation sheet'!$B38), MONTH('Calculation sheet'!$B38)-3, 1), Rates!$A$2:$E$503, 5, FALSE),
  "")))),
IF(Input!$B$10=Input!$I$5,
  IFERROR(VLOOKUP(DATE(YEAR('Calculation sheet'!$B38), MONTH('Calculation sheet'!$B38), 1), Rates!$A$2:$F$503, 6, FALSE),
  IFERROR(VLOOKUP(DATE(YEAR('Calculation sheet'!$B38), MONTH('Calculation sheet'!$B38)-1, 1), Rates!$A$2:$F$503, 6, FALSE),
  IFERROR(VLOOKUP(DATE(YEAR('Calculation sheet'!$B38), MONTH('Calculation sheet'!$B38)-2, 1), Rates!$A$2:$F$503, 6, FALSE), IFERROR(VLOOKUP(DATE(YEAR('Calculation sheet'!$B38), MONTH('Calculation sheet'!$B38)-3, 1), Rates!$A$2:$F$503, 6, FALSE),
  "")))),
IF(Input!$B$10=Input!$I$6,
  IFERROR(VLOOKUP(DATE(YEAR('Calculation sheet'!$B38), MONTH('Calculation sheet'!$B38), 1), Rates!$A$2:$G$503, 7, FALSE),
  IFERROR(VLOOKUP(DATE(YEAR('Calculation sheet'!$B38), MONTH('Calculation sheet'!$B38)-1, 1), Rates!$A$2:$G$503, 7, FALSE),
  IFERROR(VLOOKUP(DATE(YEAR('Calculation sheet'!$B38), MONTH('Calculation sheet'!$B38)-2, 1), Rates!$A$2:$G$503, 7, FALSE), IFERROR(VLOOKUP(DATE(YEAR('Calculation sheet'!$B38), MONTH('Calculation sheet'!$B38)-3, 1), Rates!$A$2:$G$503, 7, FALSE),
  "")))),
"")))))</f>
        <v/>
      </c>
      <c r="I38" s="114" t="str">
        <f>IF(AND('Calculation sheet'!$C38&lt;&gt;0,'Calculation sheet'!$H38=0%),H37,'Calculation sheet'!$H38)</f>
        <v/>
      </c>
      <c r="J38" s="108" t="str">
        <f t="shared" si="1"/>
        <v/>
      </c>
      <c r="K38" s="109" t="str">
        <f>IFERROR($A$4*'Calculation sheet'!$C38*'Calculation sheet'!$J38/N38,"")</f>
        <v/>
      </c>
      <c r="L38" s="115" t="str">
        <f>IFERROR('Calculation sheet'!$K38-'Calculation sheet'!$G38,"")</f>
        <v/>
      </c>
      <c r="M38" t="str">
        <f t="shared" si="2"/>
        <v/>
      </c>
      <c r="N38" s="133" t="str">
        <f t="shared" si="3"/>
        <v/>
      </c>
      <c r="O38" s="54"/>
      <c r="P38" s="54"/>
    </row>
    <row r="39" spans="1:16" x14ac:dyDescent="0.25">
      <c r="A39" s="100">
        <v>33</v>
      </c>
      <c r="B39" s="103" t="str">
        <f>IFERROR(IF(DATE(YEAR(B38),MONTH(B38),1)&gt;=DATE(YEAR(Input!$E$4),MONTH(Input!$E$4),1),"",DATE(YEAR(B38),MONTH(B38)+1,1)),"")</f>
        <v/>
      </c>
      <c r="C39" s="104" t="str">
        <f>IFERROR(IF(DATE(YEAR('Calculation sheet'!$B39),MONTH('Calculation sheet'!$B39),1)=DATE(YEAR(Input!$E$4),MONTH(Input!$E$4),1),Input!$H$4,IF('Calculation sheet'!$B39&lt;&gt;"",DAY(EOMONTH('Calculation sheet'!$B39,0)),"")),"")</f>
        <v/>
      </c>
      <c r="D39" s="105" t="str">
        <f>IFERROR(
  IF($C$4&lt;365,
    IFERROR(
      VLOOKUP(DATE(YEAR('Calculation sheet'!$B39), MONTH('Calculation sheet'!$B39), 1), Rates!$A$2:$B$503, 2, FALSE),
      IFERROR(
        VLOOKUP(DATE(YEAR('Calculation sheet'!$B39), MONTH('Calculation sheet'!$B39)-1, 1), Rates!$A$2:$B$503, 2, FALSE),
        IFERROR(
          VLOOKUP(DATE(YEAR('Calculation sheet'!$B39), MONTH('Calculation sheet'!$B39)-2, 1), Rates!$A$2:$B$503, 2, FALSE),
          VLOOKUP(DATE(YEAR('Calculation sheet'!$B39), MONTH('Calculation sheet'!$B39)-3, 1), Rates!$A$2:$B$503, 2, FALSE)
        )
      )
    ),
  IF($C$4&lt;730,
    IFERROR(
      VLOOKUP(DATE(YEAR('Calculation sheet'!$B39), MONTH('Calculation sheet'!$B39), 1), Rates!$A$2:$C$503, 3, FALSE),
      IFERROR(
        VLOOKUP(DATE(YEAR('Calculation sheet'!$B39), MONTH('Calculation sheet'!$B39)-1, 1), Rates!$A$2:$C$503, 3, FALSE),
        IFERROR(
          VLOOKUP(DATE(YEAR('Calculation sheet'!$B39), MONTH('Calculation sheet'!$B39)-2, 1), Rates!$A$2:$C$503, 3, FALSE),
          VLOOKUP(DATE(YEAR('Calculation sheet'!$B39), MONTH('Calculation sheet'!$B39)-3, 1), Rates!$A$2:$C$503, 3, FALSE)
        )
      )
    ),
  IF($C$4&lt;1095,
    IFERROR(
      VLOOKUP(DATE(YEAR('Calculation sheet'!$B39), MONTH('Calculation sheet'!$B39), 1), Rates!$A$2:$D$503, 4, FALSE),
      IFERROR(
        VLOOKUP(DATE(YEAR('Calculation sheet'!$B39), MONTH('Calculation sheet'!$B39)-1, 1), Rates!$A$2:$D$503, 4, FALSE),
        IFERROR(
          VLOOKUP(DATE(YEAR('Calculation sheet'!$B39), MONTH('Calculation sheet'!$B39)-2, 1), Rates!$A$2:$D$503, 4, FALSE),
          VLOOKUP(DATE(YEAR('Calculation sheet'!$B39), MONTH('Calculation sheet'!$B39)-3, 1), Rates!$A$2:$D$503, 4, FALSE)
        )
      )
    ),
  IF($C$4&lt;1460,
    IFERROR(
      VLOOKUP(DATE(YEAR('Calculation sheet'!$B39), MONTH('Calculation sheet'!$B39), 1), Rates!$A$2:$E$503, 5, FALSE),
      IFERROR(
        VLOOKUP(DATE(YEAR('Calculation sheet'!$B39), MONTH('Calculation sheet'!$B39)-1, 1), Rates!$A$2:$E$503, 5, FALSE),
        IFERROR(
          VLOOKUP(DATE(YEAR('Calculation sheet'!$B39), MONTH('Calculation sheet'!$B39)-2, 1), Rates!$A$2:$E$503, 5, FALSE),
          VLOOKUP(DATE(YEAR('Calculation sheet'!$B39), MONTH('Calculation sheet'!$B39)-3, 1), Rates!$A$2:$E$503, 5, FALSE)
        )
      )
    ),
  IF($C$4&lt;1825,
    IFERROR(
      VLOOKUP(DATE(YEAR('Calculation sheet'!$B39), MONTH('Calculation sheet'!$B39), 1), Rates!$A$2:$F$503, 6, FALSE),
      IFERROR(
        VLOOKUP(DATE(YEAR('Calculation sheet'!$B39), MONTH('Calculation sheet'!$B39)-1, 1), Rates!$A$2:$F$503, 6, FALSE),
        IFERROR(
          VLOOKUP(DATE(YEAR('Calculation sheet'!$B39), MONTH('Calculation sheet'!$B39)-2, 1), Rates!$A$2:$F$503, 6, FALSE),
          VLOOKUP(DATE(YEAR('Calculation sheet'!$B39), MONTH('Calculation sheet'!$B39)-3, 1), Rates!$A$2:$F$503, 6, FALSE)
        )
      )
    ),
    IFERROR(
      VLOOKUP(DATE(YEAR('Calculation sheet'!$B39), MONTH('Calculation sheet'!$B39), 1), Rates!$A$2:$G$503, 7, FALSE),
      IFERROR(
        VLOOKUP(DATE(YEAR('Calculation sheet'!$B39), MONTH('Calculation sheet'!$B39)-1, 1), Rates!$A$2:$G$503, 7, FALSE),
        IFERROR(
          VLOOKUP(DATE(YEAR('Calculation sheet'!$B39), MONTH('Calculation sheet'!$B39)-2, 1), Rates!$A$2:$G$503, 7, FALSE),
          VLOOKUP(DATE(YEAR('Calculation sheet'!$B39), MONTH('Calculation sheet'!$B39)-3, 1), Rates!$A$2:$G$503, 7, FALSE)
        )
      )
    )
  ))))),
  ""
)</f>
        <v/>
      </c>
      <c r="E39" s="105" t="str">
        <f>IF(AND('Calculation sheet'!$C39&lt;&gt;0,'Calculation sheet'!$D39=0%),D38,'Calculation sheet'!$D39)</f>
        <v/>
      </c>
      <c r="F39" s="105" t="str">
        <f t="shared" si="0"/>
        <v/>
      </c>
      <c r="G39" s="106" t="str">
        <f>IFERROR(IF('Calculation sheet'!$F39&lt;&gt;"",$A$4*'Calculation sheet'!$C39*'Calculation sheet'!$F39/N39,""),"")</f>
        <v/>
      </c>
      <c r="H39" s="105" t="str">
        <f>IF(Input!$B$10=Input!$I$2,
  IFERROR(VLOOKUP(DATE(YEAR('Calculation sheet'!$B39), MONTH('Calculation sheet'!$B39), 1), Rates!$A$2:$C$503, 3, FALSE),
  IFERROR(VLOOKUP(DATE(YEAR('Calculation sheet'!$B39), MONTH('Calculation sheet'!$B39)-1, 1), Rates!$A$2:$C$503, 3, FALSE),
  IFERROR(VLOOKUP(DATE(YEAR('Calculation sheet'!$B39), MONTH('Calculation sheet'!$B39)-2, 1), Rates!$A$2:$C$503, 3, FALSE), IFERROR(VLOOKUP(DATE(YEAR('Calculation sheet'!$B39), MONTH('Calculation sheet'!$B39)-3, 1), Rates!$A$2:$C$503, 3, FALSE),
  "")))),
IF(Input!$B$10=Input!$I$3,
  IFERROR(VLOOKUP(DATE(YEAR('Calculation sheet'!$B39), MONTH('Calculation sheet'!$B39), 1), Rates!$A$2:$D$503, 4, FALSE),
  IFERROR(VLOOKUP(DATE(YEAR('Calculation sheet'!$B39), MONTH('Calculation sheet'!$B39)-1, 1), Rates!$A$2:$D$503, 4, FALSE),
  IFERROR(VLOOKUP(DATE(YEAR('Calculation sheet'!$B39), MONTH('Calculation sheet'!$B39)-2, 1), Rates!$A$2:$D$503, 4, FALSE), IFERROR(VLOOKUP(DATE(YEAR('Calculation sheet'!$B39), MONTH('Calculation sheet'!$B39)-3, 1), Rates!$A$2:$D$503, 4, FALSE),
  "")))),
IF(Input!$B$10=Input!$I$4,
  IFERROR(VLOOKUP(DATE(YEAR('Calculation sheet'!$B39), MONTH('Calculation sheet'!$B39), 1), Rates!$A$2:$E$503, 5, FALSE),
  IFERROR(VLOOKUP(DATE(YEAR('Calculation sheet'!$B39), MONTH('Calculation sheet'!$B39)-1, 1), Rates!$A$2:$E$503, 5, FALSE),
  IFERROR(VLOOKUP(DATE(YEAR('Calculation sheet'!$B39), MONTH('Calculation sheet'!$B39)-2, 1), Rates!$A$2:$E$503, 5, FALSE), IFERROR(VLOOKUP(DATE(YEAR('Calculation sheet'!$B39), MONTH('Calculation sheet'!$B39)-3, 1), Rates!$A$2:$E$503, 5, FALSE),
  "")))),
IF(Input!$B$10=Input!$I$5,
  IFERROR(VLOOKUP(DATE(YEAR('Calculation sheet'!$B39), MONTH('Calculation sheet'!$B39), 1), Rates!$A$2:$F$503, 6, FALSE),
  IFERROR(VLOOKUP(DATE(YEAR('Calculation sheet'!$B39), MONTH('Calculation sheet'!$B39)-1, 1), Rates!$A$2:$F$503, 6, FALSE),
  IFERROR(VLOOKUP(DATE(YEAR('Calculation sheet'!$B39), MONTH('Calculation sheet'!$B39)-2, 1), Rates!$A$2:$F$503, 6, FALSE), IFERROR(VLOOKUP(DATE(YEAR('Calculation sheet'!$B39), MONTH('Calculation sheet'!$B39)-3, 1), Rates!$A$2:$F$503, 6, FALSE),
  "")))),
IF(Input!$B$10=Input!$I$6,
  IFERROR(VLOOKUP(DATE(YEAR('Calculation sheet'!$B39), MONTH('Calculation sheet'!$B39), 1), Rates!$A$2:$G$503, 7, FALSE),
  IFERROR(VLOOKUP(DATE(YEAR('Calculation sheet'!$B39), MONTH('Calculation sheet'!$B39)-1, 1), Rates!$A$2:$G$503, 7, FALSE),
  IFERROR(VLOOKUP(DATE(YEAR('Calculation sheet'!$B39), MONTH('Calculation sheet'!$B39)-2, 1), Rates!$A$2:$G$503, 7, FALSE), IFERROR(VLOOKUP(DATE(YEAR('Calculation sheet'!$B39), MONTH('Calculation sheet'!$B39)-3, 1), Rates!$A$2:$G$503, 7, FALSE),
  "")))),
"")))))</f>
        <v/>
      </c>
      <c r="I39" s="107" t="str">
        <f>IF(AND('Calculation sheet'!$C39&lt;&gt;0,'Calculation sheet'!$H39=0%),H38,'Calculation sheet'!$H39)</f>
        <v/>
      </c>
      <c r="J39" s="108" t="str">
        <f t="shared" si="1"/>
        <v/>
      </c>
      <c r="K39" s="109" t="str">
        <f>IFERROR($A$4*'Calculation sheet'!$C39*'Calculation sheet'!$J39/N39,"")</f>
        <v/>
      </c>
      <c r="L39" s="110" t="str">
        <f>IFERROR('Calculation sheet'!$K39-'Calculation sheet'!$G39,"")</f>
        <v/>
      </c>
      <c r="M39" t="str">
        <f t="shared" si="2"/>
        <v/>
      </c>
      <c r="N39" s="133" t="str">
        <f t="shared" si="3"/>
        <v/>
      </c>
      <c r="O39" s="54"/>
      <c r="P39" s="54"/>
    </row>
    <row r="40" spans="1:16" x14ac:dyDescent="0.25">
      <c r="A40" s="101">
        <v>34</v>
      </c>
      <c r="B40" s="111" t="str">
        <f>IFERROR(IF(DATE(YEAR(B39),MONTH(B39),1)&gt;=DATE(YEAR(Input!$E$4),MONTH(Input!$E$4),1),"",DATE(YEAR(B39),MONTH(B39)+1,1)),"")</f>
        <v/>
      </c>
      <c r="C40" s="112" t="str">
        <f>IFERROR(IF(DATE(YEAR('Calculation sheet'!$B40),MONTH('Calculation sheet'!$B40),1)=DATE(YEAR(Input!$E$4),MONTH(Input!$E$4),1),Input!$H$4,IF('Calculation sheet'!$B40&lt;&gt;"",DAY(EOMONTH('Calculation sheet'!$B40,0)),"")),"")</f>
        <v/>
      </c>
      <c r="D40" s="105" t="str">
        <f>IFERROR(
  IF($C$4&lt;365,
    IFERROR(
      VLOOKUP(DATE(YEAR('Calculation sheet'!$B40), MONTH('Calculation sheet'!$B40), 1), Rates!$A$2:$B$503, 2, FALSE),
      IFERROR(
        VLOOKUP(DATE(YEAR('Calculation sheet'!$B40), MONTH('Calculation sheet'!$B40)-1, 1), Rates!$A$2:$B$503, 2, FALSE),
        IFERROR(
          VLOOKUP(DATE(YEAR('Calculation sheet'!$B40), MONTH('Calculation sheet'!$B40)-2, 1), Rates!$A$2:$B$503, 2, FALSE),
          VLOOKUP(DATE(YEAR('Calculation sheet'!$B40), MONTH('Calculation sheet'!$B40)-3, 1), Rates!$A$2:$B$503, 2, FALSE)
        )
      )
    ),
  IF($C$4&lt;730,
    IFERROR(
      VLOOKUP(DATE(YEAR('Calculation sheet'!$B40), MONTH('Calculation sheet'!$B40), 1), Rates!$A$2:$C$503, 3, FALSE),
      IFERROR(
        VLOOKUP(DATE(YEAR('Calculation sheet'!$B40), MONTH('Calculation sheet'!$B40)-1, 1), Rates!$A$2:$C$503, 3, FALSE),
        IFERROR(
          VLOOKUP(DATE(YEAR('Calculation sheet'!$B40), MONTH('Calculation sheet'!$B40)-2, 1), Rates!$A$2:$C$503, 3, FALSE),
          VLOOKUP(DATE(YEAR('Calculation sheet'!$B40), MONTH('Calculation sheet'!$B40)-3, 1), Rates!$A$2:$C$503, 3, FALSE)
        )
      )
    ),
  IF($C$4&lt;1095,
    IFERROR(
      VLOOKUP(DATE(YEAR('Calculation sheet'!$B40), MONTH('Calculation sheet'!$B40), 1), Rates!$A$2:$D$503, 4, FALSE),
      IFERROR(
        VLOOKUP(DATE(YEAR('Calculation sheet'!$B40), MONTH('Calculation sheet'!$B40)-1, 1), Rates!$A$2:$D$503, 4, FALSE),
        IFERROR(
          VLOOKUP(DATE(YEAR('Calculation sheet'!$B40), MONTH('Calculation sheet'!$B40)-2, 1), Rates!$A$2:$D$503, 4, FALSE),
          VLOOKUP(DATE(YEAR('Calculation sheet'!$B40), MONTH('Calculation sheet'!$B40)-3, 1), Rates!$A$2:$D$503, 4, FALSE)
        )
      )
    ),
  IF($C$4&lt;1460,
    IFERROR(
      VLOOKUP(DATE(YEAR('Calculation sheet'!$B40), MONTH('Calculation sheet'!$B40), 1), Rates!$A$2:$E$503, 5, FALSE),
      IFERROR(
        VLOOKUP(DATE(YEAR('Calculation sheet'!$B40), MONTH('Calculation sheet'!$B40)-1, 1), Rates!$A$2:$E$503, 5, FALSE),
        IFERROR(
          VLOOKUP(DATE(YEAR('Calculation sheet'!$B40), MONTH('Calculation sheet'!$B40)-2, 1), Rates!$A$2:$E$503, 5, FALSE),
          VLOOKUP(DATE(YEAR('Calculation sheet'!$B40), MONTH('Calculation sheet'!$B40)-3, 1), Rates!$A$2:$E$503, 5, FALSE)
        )
      )
    ),
  IF($C$4&lt;1825,
    IFERROR(
      VLOOKUP(DATE(YEAR('Calculation sheet'!$B40), MONTH('Calculation sheet'!$B40), 1), Rates!$A$2:$F$503, 6, FALSE),
      IFERROR(
        VLOOKUP(DATE(YEAR('Calculation sheet'!$B40), MONTH('Calculation sheet'!$B40)-1, 1), Rates!$A$2:$F$503, 6, FALSE),
        IFERROR(
          VLOOKUP(DATE(YEAR('Calculation sheet'!$B40), MONTH('Calculation sheet'!$B40)-2, 1), Rates!$A$2:$F$503, 6, FALSE),
          VLOOKUP(DATE(YEAR('Calculation sheet'!$B40), MONTH('Calculation sheet'!$B40)-3, 1), Rates!$A$2:$F$503, 6, FALSE)
        )
      )
    ),
    IFERROR(
      VLOOKUP(DATE(YEAR('Calculation sheet'!$B40), MONTH('Calculation sheet'!$B40), 1), Rates!$A$2:$G$503, 7, FALSE),
      IFERROR(
        VLOOKUP(DATE(YEAR('Calculation sheet'!$B40), MONTH('Calculation sheet'!$B40)-1, 1), Rates!$A$2:$G$503, 7, FALSE),
        IFERROR(
          VLOOKUP(DATE(YEAR('Calculation sheet'!$B40), MONTH('Calculation sheet'!$B40)-2, 1), Rates!$A$2:$G$503, 7, FALSE),
          VLOOKUP(DATE(YEAR('Calculation sheet'!$B40), MONTH('Calculation sheet'!$B40)-3, 1), Rates!$A$2:$G$503, 7, FALSE)
        )
      )
    )
  ))))),
  ""
)</f>
        <v/>
      </c>
      <c r="E40" s="113" t="str">
        <f>IF(AND('Calculation sheet'!$C40&lt;&gt;0,'Calculation sheet'!$D40=0%),D39,'Calculation sheet'!$D40)</f>
        <v/>
      </c>
      <c r="F40" s="105" t="str">
        <f t="shared" si="0"/>
        <v/>
      </c>
      <c r="G40" s="106" t="str">
        <f>IFERROR(IF('Calculation sheet'!$F40&lt;&gt;"",$A$4*'Calculation sheet'!$C40*'Calculation sheet'!$F40/N40,""),"")</f>
        <v/>
      </c>
      <c r="H40" s="105" t="str">
        <f>IF(Input!$B$10=Input!$I$2,
  IFERROR(VLOOKUP(DATE(YEAR('Calculation sheet'!$B40), MONTH('Calculation sheet'!$B40), 1), Rates!$A$2:$C$503, 3, FALSE),
  IFERROR(VLOOKUP(DATE(YEAR('Calculation sheet'!$B40), MONTH('Calculation sheet'!$B40)-1, 1), Rates!$A$2:$C$503, 3, FALSE),
  IFERROR(VLOOKUP(DATE(YEAR('Calculation sheet'!$B40), MONTH('Calculation sheet'!$B40)-2, 1), Rates!$A$2:$C$503, 3, FALSE), IFERROR(VLOOKUP(DATE(YEAR('Calculation sheet'!$B40), MONTH('Calculation sheet'!$B40)-3, 1), Rates!$A$2:$C$503, 3, FALSE),
  "")))),
IF(Input!$B$10=Input!$I$3,
  IFERROR(VLOOKUP(DATE(YEAR('Calculation sheet'!$B40), MONTH('Calculation sheet'!$B40), 1), Rates!$A$2:$D$503, 4, FALSE),
  IFERROR(VLOOKUP(DATE(YEAR('Calculation sheet'!$B40), MONTH('Calculation sheet'!$B40)-1, 1), Rates!$A$2:$D$503, 4, FALSE),
  IFERROR(VLOOKUP(DATE(YEAR('Calculation sheet'!$B40), MONTH('Calculation sheet'!$B40)-2, 1), Rates!$A$2:$D$503, 4, FALSE), IFERROR(VLOOKUP(DATE(YEAR('Calculation sheet'!$B40), MONTH('Calculation sheet'!$B40)-3, 1), Rates!$A$2:$D$503, 4, FALSE),
  "")))),
IF(Input!$B$10=Input!$I$4,
  IFERROR(VLOOKUP(DATE(YEAR('Calculation sheet'!$B40), MONTH('Calculation sheet'!$B40), 1), Rates!$A$2:$E$503, 5, FALSE),
  IFERROR(VLOOKUP(DATE(YEAR('Calculation sheet'!$B40), MONTH('Calculation sheet'!$B40)-1, 1), Rates!$A$2:$E$503, 5, FALSE),
  IFERROR(VLOOKUP(DATE(YEAR('Calculation sheet'!$B40), MONTH('Calculation sheet'!$B40)-2, 1), Rates!$A$2:$E$503, 5, FALSE), IFERROR(VLOOKUP(DATE(YEAR('Calculation sheet'!$B40), MONTH('Calculation sheet'!$B40)-3, 1), Rates!$A$2:$E$503, 5, FALSE),
  "")))),
IF(Input!$B$10=Input!$I$5,
  IFERROR(VLOOKUP(DATE(YEAR('Calculation sheet'!$B40), MONTH('Calculation sheet'!$B40), 1), Rates!$A$2:$F$503, 6, FALSE),
  IFERROR(VLOOKUP(DATE(YEAR('Calculation sheet'!$B40), MONTH('Calculation sheet'!$B40)-1, 1), Rates!$A$2:$F$503, 6, FALSE),
  IFERROR(VLOOKUP(DATE(YEAR('Calculation sheet'!$B40), MONTH('Calculation sheet'!$B40)-2, 1), Rates!$A$2:$F$503, 6, FALSE), IFERROR(VLOOKUP(DATE(YEAR('Calculation sheet'!$B40), MONTH('Calculation sheet'!$B40)-3, 1), Rates!$A$2:$F$503, 6, FALSE),
  "")))),
IF(Input!$B$10=Input!$I$6,
  IFERROR(VLOOKUP(DATE(YEAR('Calculation sheet'!$B40), MONTH('Calculation sheet'!$B40), 1), Rates!$A$2:$G$503, 7, FALSE),
  IFERROR(VLOOKUP(DATE(YEAR('Calculation sheet'!$B40), MONTH('Calculation sheet'!$B40)-1, 1), Rates!$A$2:$G$503, 7, FALSE),
  IFERROR(VLOOKUP(DATE(YEAR('Calculation sheet'!$B40), MONTH('Calculation sheet'!$B40)-2, 1), Rates!$A$2:$G$503, 7, FALSE), IFERROR(VLOOKUP(DATE(YEAR('Calculation sheet'!$B40), MONTH('Calculation sheet'!$B40)-3, 1), Rates!$A$2:$G$503, 7, FALSE),
  "")))),
"")))))</f>
        <v/>
      </c>
      <c r="I40" s="114" t="str">
        <f>IF(AND('Calculation sheet'!$C40&lt;&gt;0,'Calculation sheet'!$H40=0%),H39,'Calculation sheet'!$H40)</f>
        <v/>
      </c>
      <c r="J40" s="108" t="str">
        <f t="shared" si="1"/>
        <v/>
      </c>
      <c r="K40" s="109" t="str">
        <f>IFERROR($A$4*'Calculation sheet'!$C40*'Calculation sheet'!$J40/N40,"")</f>
        <v/>
      </c>
      <c r="L40" s="115" t="str">
        <f>IFERROR('Calculation sheet'!$K40-'Calculation sheet'!$G40,"")</f>
        <v/>
      </c>
      <c r="M40" t="str">
        <f t="shared" si="2"/>
        <v/>
      </c>
      <c r="N40" s="133" t="str">
        <f t="shared" si="3"/>
        <v/>
      </c>
      <c r="O40" s="54"/>
      <c r="P40" s="54"/>
    </row>
    <row r="41" spans="1:16" x14ac:dyDescent="0.25">
      <c r="A41" s="100">
        <v>35</v>
      </c>
      <c r="B41" s="103" t="str">
        <f>IFERROR(IF(DATE(YEAR(B40),MONTH(B40),1)&gt;=DATE(YEAR(Input!$E$4),MONTH(Input!$E$4),1),"",DATE(YEAR(B40),MONTH(B40)+1,1)),"")</f>
        <v/>
      </c>
      <c r="C41" s="104" t="str">
        <f>IFERROR(IF(DATE(YEAR('Calculation sheet'!$B41),MONTH('Calculation sheet'!$B41),1)=DATE(YEAR(Input!$E$4),MONTH(Input!$E$4),1),Input!$H$4,IF('Calculation sheet'!$B41&lt;&gt;"",DAY(EOMONTH('Calculation sheet'!$B41,0)),"")),"")</f>
        <v/>
      </c>
      <c r="D41" s="105" t="str">
        <f>IFERROR(
  IF($C$4&lt;365,
    IFERROR(
      VLOOKUP(DATE(YEAR('Calculation sheet'!$B41), MONTH('Calculation sheet'!$B41), 1), Rates!$A$2:$B$503, 2, FALSE),
      IFERROR(
        VLOOKUP(DATE(YEAR('Calculation sheet'!$B41), MONTH('Calculation sheet'!$B41)-1, 1), Rates!$A$2:$B$503, 2, FALSE),
        IFERROR(
          VLOOKUP(DATE(YEAR('Calculation sheet'!$B41), MONTH('Calculation sheet'!$B41)-2, 1), Rates!$A$2:$B$503, 2, FALSE),
          VLOOKUP(DATE(YEAR('Calculation sheet'!$B41), MONTH('Calculation sheet'!$B41)-3, 1), Rates!$A$2:$B$503, 2, FALSE)
        )
      )
    ),
  IF($C$4&lt;730,
    IFERROR(
      VLOOKUP(DATE(YEAR('Calculation sheet'!$B41), MONTH('Calculation sheet'!$B41), 1), Rates!$A$2:$C$503, 3, FALSE),
      IFERROR(
        VLOOKUP(DATE(YEAR('Calculation sheet'!$B41), MONTH('Calculation sheet'!$B41)-1, 1), Rates!$A$2:$C$503, 3, FALSE),
        IFERROR(
          VLOOKUP(DATE(YEAR('Calculation sheet'!$B41), MONTH('Calculation sheet'!$B41)-2, 1), Rates!$A$2:$C$503, 3, FALSE),
          VLOOKUP(DATE(YEAR('Calculation sheet'!$B41), MONTH('Calculation sheet'!$B41)-3, 1), Rates!$A$2:$C$503, 3, FALSE)
        )
      )
    ),
  IF($C$4&lt;1095,
    IFERROR(
      VLOOKUP(DATE(YEAR('Calculation sheet'!$B41), MONTH('Calculation sheet'!$B41), 1), Rates!$A$2:$D$503, 4, FALSE),
      IFERROR(
        VLOOKUP(DATE(YEAR('Calculation sheet'!$B41), MONTH('Calculation sheet'!$B41)-1, 1), Rates!$A$2:$D$503, 4, FALSE),
        IFERROR(
          VLOOKUP(DATE(YEAR('Calculation sheet'!$B41), MONTH('Calculation sheet'!$B41)-2, 1), Rates!$A$2:$D$503, 4, FALSE),
          VLOOKUP(DATE(YEAR('Calculation sheet'!$B41), MONTH('Calculation sheet'!$B41)-3, 1), Rates!$A$2:$D$503, 4, FALSE)
        )
      )
    ),
  IF($C$4&lt;1460,
    IFERROR(
      VLOOKUP(DATE(YEAR('Calculation sheet'!$B41), MONTH('Calculation sheet'!$B41), 1), Rates!$A$2:$E$503, 5, FALSE),
      IFERROR(
        VLOOKUP(DATE(YEAR('Calculation sheet'!$B41), MONTH('Calculation sheet'!$B41)-1, 1), Rates!$A$2:$E$503, 5, FALSE),
        IFERROR(
          VLOOKUP(DATE(YEAR('Calculation sheet'!$B41), MONTH('Calculation sheet'!$B41)-2, 1), Rates!$A$2:$E$503, 5, FALSE),
          VLOOKUP(DATE(YEAR('Calculation sheet'!$B41), MONTH('Calculation sheet'!$B41)-3, 1), Rates!$A$2:$E$503, 5, FALSE)
        )
      )
    ),
  IF($C$4&lt;1825,
    IFERROR(
      VLOOKUP(DATE(YEAR('Calculation sheet'!$B41), MONTH('Calculation sheet'!$B41), 1), Rates!$A$2:$F$503, 6, FALSE),
      IFERROR(
        VLOOKUP(DATE(YEAR('Calculation sheet'!$B41), MONTH('Calculation sheet'!$B41)-1, 1), Rates!$A$2:$F$503, 6, FALSE),
        IFERROR(
          VLOOKUP(DATE(YEAR('Calculation sheet'!$B41), MONTH('Calculation sheet'!$B41)-2, 1), Rates!$A$2:$F$503, 6, FALSE),
          VLOOKUP(DATE(YEAR('Calculation sheet'!$B41), MONTH('Calculation sheet'!$B41)-3, 1), Rates!$A$2:$F$503, 6, FALSE)
        )
      )
    ),
    IFERROR(
      VLOOKUP(DATE(YEAR('Calculation sheet'!$B41), MONTH('Calculation sheet'!$B41), 1), Rates!$A$2:$G$503, 7, FALSE),
      IFERROR(
        VLOOKUP(DATE(YEAR('Calculation sheet'!$B41), MONTH('Calculation sheet'!$B41)-1, 1), Rates!$A$2:$G$503, 7, FALSE),
        IFERROR(
          VLOOKUP(DATE(YEAR('Calculation sheet'!$B41), MONTH('Calculation sheet'!$B41)-2, 1), Rates!$A$2:$G$503, 7, FALSE),
          VLOOKUP(DATE(YEAR('Calculation sheet'!$B41), MONTH('Calculation sheet'!$B41)-3, 1), Rates!$A$2:$G$503, 7, FALSE)
        )
      )
    )
  ))))),
  ""
)</f>
        <v/>
      </c>
      <c r="E41" s="105" t="str">
        <f>IF(AND('Calculation sheet'!$C41&lt;&gt;0,'Calculation sheet'!$D41=0%),D40,'Calculation sheet'!$D41)</f>
        <v/>
      </c>
      <c r="F41" s="105" t="str">
        <f t="shared" si="0"/>
        <v/>
      </c>
      <c r="G41" s="106" t="str">
        <f>IFERROR(IF('Calculation sheet'!$F41&lt;&gt;"",$A$4*'Calculation sheet'!$C41*'Calculation sheet'!$F41/N41,""),"")</f>
        <v/>
      </c>
      <c r="H41" s="105" t="str">
        <f>IF(Input!$B$10=Input!$I$2,
  IFERROR(VLOOKUP(DATE(YEAR('Calculation sheet'!$B41), MONTH('Calculation sheet'!$B41), 1), Rates!$A$2:$C$503, 3, FALSE),
  IFERROR(VLOOKUP(DATE(YEAR('Calculation sheet'!$B41), MONTH('Calculation sheet'!$B41)-1, 1), Rates!$A$2:$C$503, 3, FALSE),
  IFERROR(VLOOKUP(DATE(YEAR('Calculation sheet'!$B41), MONTH('Calculation sheet'!$B41)-2, 1), Rates!$A$2:$C$503, 3, FALSE), IFERROR(VLOOKUP(DATE(YEAR('Calculation sheet'!$B41), MONTH('Calculation sheet'!$B41)-3, 1), Rates!$A$2:$C$503, 3, FALSE),
  "")))),
IF(Input!$B$10=Input!$I$3,
  IFERROR(VLOOKUP(DATE(YEAR('Calculation sheet'!$B41), MONTH('Calculation sheet'!$B41), 1), Rates!$A$2:$D$503, 4, FALSE),
  IFERROR(VLOOKUP(DATE(YEAR('Calculation sheet'!$B41), MONTH('Calculation sheet'!$B41)-1, 1), Rates!$A$2:$D$503, 4, FALSE),
  IFERROR(VLOOKUP(DATE(YEAR('Calculation sheet'!$B41), MONTH('Calculation sheet'!$B41)-2, 1), Rates!$A$2:$D$503, 4, FALSE), IFERROR(VLOOKUP(DATE(YEAR('Calculation sheet'!$B41), MONTH('Calculation sheet'!$B41)-3, 1), Rates!$A$2:$D$503, 4, FALSE),
  "")))),
IF(Input!$B$10=Input!$I$4,
  IFERROR(VLOOKUP(DATE(YEAR('Calculation sheet'!$B41), MONTH('Calculation sheet'!$B41), 1), Rates!$A$2:$E$503, 5, FALSE),
  IFERROR(VLOOKUP(DATE(YEAR('Calculation sheet'!$B41), MONTH('Calculation sheet'!$B41)-1, 1), Rates!$A$2:$E$503, 5, FALSE),
  IFERROR(VLOOKUP(DATE(YEAR('Calculation sheet'!$B41), MONTH('Calculation sheet'!$B41)-2, 1), Rates!$A$2:$E$503, 5, FALSE), IFERROR(VLOOKUP(DATE(YEAR('Calculation sheet'!$B41), MONTH('Calculation sheet'!$B41)-3, 1), Rates!$A$2:$E$503, 5, FALSE),
  "")))),
IF(Input!$B$10=Input!$I$5,
  IFERROR(VLOOKUP(DATE(YEAR('Calculation sheet'!$B41), MONTH('Calculation sheet'!$B41), 1), Rates!$A$2:$F$503, 6, FALSE),
  IFERROR(VLOOKUP(DATE(YEAR('Calculation sheet'!$B41), MONTH('Calculation sheet'!$B41)-1, 1), Rates!$A$2:$F$503, 6, FALSE),
  IFERROR(VLOOKUP(DATE(YEAR('Calculation sheet'!$B41), MONTH('Calculation sheet'!$B41)-2, 1), Rates!$A$2:$F$503, 6, FALSE), IFERROR(VLOOKUP(DATE(YEAR('Calculation sheet'!$B41), MONTH('Calculation sheet'!$B41)-3, 1), Rates!$A$2:$F$503, 6, FALSE),
  "")))),
IF(Input!$B$10=Input!$I$6,
  IFERROR(VLOOKUP(DATE(YEAR('Calculation sheet'!$B41), MONTH('Calculation sheet'!$B41), 1), Rates!$A$2:$G$503, 7, FALSE),
  IFERROR(VLOOKUP(DATE(YEAR('Calculation sheet'!$B41), MONTH('Calculation sheet'!$B41)-1, 1), Rates!$A$2:$G$503, 7, FALSE),
  IFERROR(VLOOKUP(DATE(YEAR('Calculation sheet'!$B41), MONTH('Calculation sheet'!$B41)-2, 1), Rates!$A$2:$G$503, 7, FALSE), IFERROR(VLOOKUP(DATE(YEAR('Calculation sheet'!$B41), MONTH('Calculation sheet'!$B41)-3, 1), Rates!$A$2:$G$503, 7, FALSE),
  "")))),
"")))))</f>
        <v/>
      </c>
      <c r="I41" s="107" t="str">
        <f>IF(AND('Calculation sheet'!$C41&lt;&gt;0,'Calculation sheet'!$H41=0%),H40,'Calculation sheet'!$H41)</f>
        <v/>
      </c>
      <c r="J41" s="108" t="str">
        <f t="shared" si="1"/>
        <v/>
      </c>
      <c r="K41" s="109" t="str">
        <f>IFERROR($A$4*'Calculation sheet'!$C41*'Calculation sheet'!$J41/N41,"")</f>
        <v/>
      </c>
      <c r="L41" s="110" t="str">
        <f>IFERROR('Calculation sheet'!$K41-'Calculation sheet'!$G41,"")</f>
        <v/>
      </c>
      <c r="M41" t="str">
        <f t="shared" si="2"/>
        <v/>
      </c>
      <c r="N41" s="133" t="str">
        <f t="shared" si="3"/>
        <v/>
      </c>
      <c r="O41" s="54"/>
      <c r="P41" s="54"/>
    </row>
    <row r="42" spans="1:16" x14ac:dyDescent="0.25">
      <c r="A42" s="101">
        <v>36</v>
      </c>
      <c r="B42" s="111" t="str">
        <f>IFERROR(IF(DATE(YEAR(B41),MONTH(B41),1)&gt;=DATE(YEAR(Input!$E$4),MONTH(Input!$E$4),1),"",DATE(YEAR(B41),MONTH(B41)+1,1)),"")</f>
        <v/>
      </c>
      <c r="C42" s="112" t="str">
        <f>IFERROR(IF(DATE(YEAR('Calculation sheet'!$B42),MONTH('Calculation sheet'!$B42),1)=DATE(YEAR(Input!$E$4),MONTH(Input!$E$4),1),Input!$H$4,IF('Calculation sheet'!$B42&lt;&gt;"",DAY(EOMONTH('Calculation sheet'!$B42,0)),"")),"")</f>
        <v/>
      </c>
      <c r="D42" s="105" t="str">
        <f>IFERROR(
  IF($C$4&lt;365,
    IFERROR(
      VLOOKUP(DATE(YEAR('Calculation sheet'!$B42), MONTH('Calculation sheet'!$B42), 1), Rates!$A$2:$B$503, 2, FALSE),
      IFERROR(
        VLOOKUP(DATE(YEAR('Calculation sheet'!$B42), MONTH('Calculation sheet'!$B42)-1, 1), Rates!$A$2:$B$503, 2, FALSE),
        IFERROR(
          VLOOKUP(DATE(YEAR('Calculation sheet'!$B42), MONTH('Calculation sheet'!$B42)-2, 1), Rates!$A$2:$B$503, 2, FALSE),
          VLOOKUP(DATE(YEAR('Calculation sheet'!$B42), MONTH('Calculation sheet'!$B42)-3, 1), Rates!$A$2:$B$503, 2, FALSE)
        )
      )
    ),
  IF($C$4&lt;730,
    IFERROR(
      VLOOKUP(DATE(YEAR('Calculation sheet'!$B42), MONTH('Calculation sheet'!$B42), 1), Rates!$A$2:$C$503, 3, FALSE),
      IFERROR(
        VLOOKUP(DATE(YEAR('Calculation sheet'!$B42), MONTH('Calculation sheet'!$B42)-1, 1), Rates!$A$2:$C$503, 3, FALSE),
        IFERROR(
          VLOOKUP(DATE(YEAR('Calculation sheet'!$B42), MONTH('Calculation sheet'!$B42)-2, 1), Rates!$A$2:$C$503, 3, FALSE),
          VLOOKUP(DATE(YEAR('Calculation sheet'!$B42), MONTH('Calculation sheet'!$B42)-3, 1), Rates!$A$2:$C$503, 3, FALSE)
        )
      )
    ),
  IF($C$4&lt;1095,
    IFERROR(
      VLOOKUP(DATE(YEAR('Calculation sheet'!$B42), MONTH('Calculation sheet'!$B42), 1), Rates!$A$2:$D$503, 4, FALSE),
      IFERROR(
        VLOOKUP(DATE(YEAR('Calculation sheet'!$B42), MONTH('Calculation sheet'!$B42)-1, 1), Rates!$A$2:$D$503, 4, FALSE),
        IFERROR(
          VLOOKUP(DATE(YEAR('Calculation sheet'!$B42), MONTH('Calculation sheet'!$B42)-2, 1), Rates!$A$2:$D$503, 4, FALSE),
          VLOOKUP(DATE(YEAR('Calculation sheet'!$B42), MONTH('Calculation sheet'!$B42)-3, 1), Rates!$A$2:$D$503, 4, FALSE)
        )
      )
    ),
  IF($C$4&lt;1460,
    IFERROR(
      VLOOKUP(DATE(YEAR('Calculation sheet'!$B42), MONTH('Calculation sheet'!$B42), 1), Rates!$A$2:$E$503, 5, FALSE),
      IFERROR(
        VLOOKUP(DATE(YEAR('Calculation sheet'!$B42), MONTH('Calculation sheet'!$B42)-1, 1), Rates!$A$2:$E$503, 5, FALSE),
        IFERROR(
          VLOOKUP(DATE(YEAR('Calculation sheet'!$B42), MONTH('Calculation sheet'!$B42)-2, 1), Rates!$A$2:$E$503, 5, FALSE),
          VLOOKUP(DATE(YEAR('Calculation sheet'!$B42), MONTH('Calculation sheet'!$B42)-3, 1), Rates!$A$2:$E$503, 5, FALSE)
        )
      )
    ),
  IF($C$4&lt;1825,
    IFERROR(
      VLOOKUP(DATE(YEAR('Calculation sheet'!$B42), MONTH('Calculation sheet'!$B42), 1), Rates!$A$2:$F$503, 6, FALSE),
      IFERROR(
        VLOOKUP(DATE(YEAR('Calculation sheet'!$B42), MONTH('Calculation sheet'!$B42)-1, 1), Rates!$A$2:$F$503, 6, FALSE),
        IFERROR(
          VLOOKUP(DATE(YEAR('Calculation sheet'!$B42), MONTH('Calculation sheet'!$B42)-2, 1), Rates!$A$2:$F$503, 6, FALSE),
          VLOOKUP(DATE(YEAR('Calculation sheet'!$B42), MONTH('Calculation sheet'!$B42)-3, 1), Rates!$A$2:$F$503, 6, FALSE)
        )
      )
    ),
    IFERROR(
      VLOOKUP(DATE(YEAR('Calculation sheet'!$B42), MONTH('Calculation sheet'!$B42), 1), Rates!$A$2:$G$503, 7, FALSE),
      IFERROR(
        VLOOKUP(DATE(YEAR('Calculation sheet'!$B42), MONTH('Calculation sheet'!$B42)-1, 1), Rates!$A$2:$G$503, 7, FALSE),
        IFERROR(
          VLOOKUP(DATE(YEAR('Calculation sheet'!$B42), MONTH('Calculation sheet'!$B42)-2, 1), Rates!$A$2:$G$503, 7, FALSE),
          VLOOKUP(DATE(YEAR('Calculation sheet'!$B42), MONTH('Calculation sheet'!$B42)-3, 1), Rates!$A$2:$G$503, 7, FALSE)
        )
      )
    )
  ))))),
  ""
)</f>
        <v/>
      </c>
      <c r="E42" s="113" t="str">
        <f>IF(AND('Calculation sheet'!$C42&lt;&gt;0,'Calculation sheet'!$D42=0%),D41,'Calculation sheet'!$D42)</f>
        <v/>
      </c>
      <c r="F42" s="105" t="str">
        <f t="shared" si="0"/>
        <v/>
      </c>
      <c r="G42" s="106" t="str">
        <f>IFERROR(IF('Calculation sheet'!$F42&lt;&gt;"",$A$4*'Calculation sheet'!$C42*'Calculation sheet'!$F42/N42,""),"")</f>
        <v/>
      </c>
      <c r="H42" s="105" t="str">
        <f>IF(Input!$B$10=Input!$I$2,
  IFERROR(VLOOKUP(DATE(YEAR('Calculation sheet'!$B42), MONTH('Calculation sheet'!$B42), 1), Rates!$A$2:$C$503, 3, FALSE),
  IFERROR(VLOOKUP(DATE(YEAR('Calculation sheet'!$B42), MONTH('Calculation sheet'!$B42)-1, 1), Rates!$A$2:$C$503, 3, FALSE),
  IFERROR(VLOOKUP(DATE(YEAR('Calculation sheet'!$B42), MONTH('Calculation sheet'!$B42)-2, 1), Rates!$A$2:$C$503, 3, FALSE), IFERROR(VLOOKUP(DATE(YEAR('Calculation sheet'!$B42), MONTH('Calculation sheet'!$B42)-3, 1), Rates!$A$2:$C$503, 3, FALSE),
  "")))),
IF(Input!$B$10=Input!$I$3,
  IFERROR(VLOOKUP(DATE(YEAR('Calculation sheet'!$B42), MONTH('Calculation sheet'!$B42), 1), Rates!$A$2:$D$503, 4, FALSE),
  IFERROR(VLOOKUP(DATE(YEAR('Calculation sheet'!$B42), MONTH('Calculation sheet'!$B42)-1, 1), Rates!$A$2:$D$503, 4, FALSE),
  IFERROR(VLOOKUP(DATE(YEAR('Calculation sheet'!$B42), MONTH('Calculation sheet'!$B42)-2, 1), Rates!$A$2:$D$503, 4, FALSE), IFERROR(VLOOKUP(DATE(YEAR('Calculation sheet'!$B42), MONTH('Calculation sheet'!$B42)-3, 1), Rates!$A$2:$D$503, 4, FALSE),
  "")))),
IF(Input!$B$10=Input!$I$4,
  IFERROR(VLOOKUP(DATE(YEAR('Calculation sheet'!$B42), MONTH('Calculation sheet'!$B42), 1), Rates!$A$2:$E$503, 5, FALSE),
  IFERROR(VLOOKUP(DATE(YEAR('Calculation sheet'!$B42), MONTH('Calculation sheet'!$B42)-1, 1), Rates!$A$2:$E$503, 5, FALSE),
  IFERROR(VLOOKUP(DATE(YEAR('Calculation sheet'!$B42), MONTH('Calculation sheet'!$B42)-2, 1), Rates!$A$2:$E$503, 5, FALSE), IFERROR(VLOOKUP(DATE(YEAR('Calculation sheet'!$B42), MONTH('Calculation sheet'!$B42)-3, 1), Rates!$A$2:$E$503, 5, FALSE),
  "")))),
IF(Input!$B$10=Input!$I$5,
  IFERROR(VLOOKUP(DATE(YEAR('Calculation sheet'!$B42), MONTH('Calculation sheet'!$B42), 1), Rates!$A$2:$F$503, 6, FALSE),
  IFERROR(VLOOKUP(DATE(YEAR('Calculation sheet'!$B42), MONTH('Calculation sheet'!$B42)-1, 1), Rates!$A$2:$F$503, 6, FALSE),
  IFERROR(VLOOKUP(DATE(YEAR('Calculation sheet'!$B42), MONTH('Calculation sheet'!$B42)-2, 1), Rates!$A$2:$F$503, 6, FALSE), IFERROR(VLOOKUP(DATE(YEAR('Calculation sheet'!$B42), MONTH('Calculation sheet'!$B42)-3, 1), Rates!$A$2:$F$503, 6, FALSE),
  "")))),
IF(Input!$B$10=Input!$I$6,
  IFERROR(VLOOKUP(DATE(YEAR('Calculation sheet'!$B42), MONTH('Calculation sheet'!$B42), 1), Rates!$A$2:$G$503, 7, FALSE),
  IFERROR(VLOOKUP(DATE(YEAR('Calculation sheet'!$B42), MONTH('Calculation sheet'!$B42)-1, 1), Rates!$A$2:$G$503, 7, FALSE),
  IFERROR(VLOOKUP(DATE(YEAR('Calculation sheet'!$B42), MONTH('Calculation sheet'!$B42)-2, 1), Rates!$A$2:$G$503, 7, FALSE), IFERROR(VLOOKUP(DATE(YEAR('Calculation sheet'!$B42), MONTH('Calculation sheet'!$B42)-3, 1), Rates!$A$2:$G$503, 7, FALSE),
  "")))),
"")))))</f>
        <v/>
      </c>
      <c r="I42" s="114" t="str">
        <f>IF(AND('Calculation sheet'!$C42&lt;&gt;0,'Calculation sheet'!$H42=0%),H41,'Calculation sheet'!$H42)</f>
        <v/>
      </c>
      <c r="J42" s="108" t="str">
        <f t="shared" si="1"/>
        <v/>
      </c>
      <c r="K42" s="109" t="str">
        <f>IFERROR($A$4*'Calculation sheet'!$C42*'Calculation sheet'!$J42/N42,"")</f>
        <v/>
      </c>
      <c r="L42" s="115" t="str">
        <f>IFERROR('Calculation sheet'!$K42-'Calculation sheet'!$G42,"")</f>
        <v/>
      </c>
      <c r="M42" t="str">
        <f t="shared" si="2"/>
        <v/>
      </c>
      <c r="N42" s="133" t="str">
        <f t="shared" si="3"/>
        <v/>
      </c>
      <c r="O42" s="54"/>
      <c r="P42" s="54"/>
    </row>
    <row r="43" spans="1:16" x14ac:dyDescent="0.25">
      <c r="A43" s="100">
        <v>37</v>
      </c>
      <c r="B43" s="103" t="str">
        <f>IFERROR(IF(DATE(YEAR(B42),MONTH(B42),1)&gt;=DATE(YEAR(Input!$E$4),MONTH(Input!$E$4),1),"",DATE(YEAR(B42),MONTH(B42)+1,1)),"")</f>
        <v/>
      </c>
      <c r="C43" s="104" t="str">
        <f>IFERROR(IF(DATE(YEAR('Calculation sheet'!$B43),MONTH('Calculation sheet'!$B43),1)=DATE(YEAR(Input!$E$4),MONTH(Input!$E$4),1),Input!$H$4,IF('Calculation sheet'!$B43&lt;&gt;"",DAY(EOMONTH('Calculation sheet'!$B43,0)),"")),"")</f>
        <v/>
      </c>
      <c r="D43" s="105" t="str">
        <f>IFERROR(
  IF($C$4&lt;365,
    IFERROR(
      VLOOKUP(DATE(YEAR('Calculation sheet'!$B43), MONTH('Calculation sheet'!$B43), 1), Rates!$A$2:$B$503, 2, FALSE),
      IFERROR(
        VLOOKUP(DATE(YEAR('Calculation sheet'!$B43), MONTH('Calculation sheet'!$B43)-1, 1), Rates!$A$2:$B$503, 2, FALSE),
        IFERROR(
          VLOOKUP(DATE(YEAR('Calculation sheet'!$B43), MONTH('Calculation sheet'!$B43)-2, 1), Rates!$A$2:$B$503, 2, FALSE),
          VLOOKUP(DATE(YEAR('Calculation sheet'!$B43), MONTH('Calculation sheet'!$B43)-3, 1), Rates!$A$2:$B$503, 2, FALSE)
        )
      )
    ),
  IF($C$4&lt;730,
    IFERROR(
      VLOOKUP(DATE(YEAR('Calculation sheet'!$B43), MONTH('Calculation sheet'!$B43), 1), Rates!$A$2:$C$503, 3, FALSE),
      IFERROR(
        VLOOKUP(DATE(YEAR('Calculation sheet'!$B43), MONTH('Calculation sheet'!$B43)-1, 1), Rates!$A$2:$C$503, 3, FALSE),
        IFERROR(
          VLOOKUP(DATE(YEAR('Calculation sheet'!$B43), MONTH('Calculation sheet'!$B43)-2, 1), Rates!$A$2:$C$503, 3, FALSE),
          VLOOKUP(DATE(YEAR('Calculation sheet'!$B43), MONTH('Calculation sheet'!$B43)-3, 1), Rates!$A$2:$C$503, 3, FALSE)
        )
      )
    ),
  IF($C$4&lt;1095,
    IFERROR(
      VLOOKUP(DATE(YEAR('Calculation sheet'!$B43), MONTH('Calculation sheet'!$B43), 1), Rates!$A$2:$D$503, 4, FALSE),
      IFERROR(
        VLOOKUP(DATE(YEAR('Calculation sheet'!$B43), MONTH('Calculation sheet'!$B43)-1, 1), Rates!$A$2:$D$503, 4, FALSE),
        IFERROR(
          VLOOKUP(DATE(YEAR('Calculation sheet'!$B43), MONTH('Calculation sheet'!$B43)-2, 1), Rates!$A$2:$D$503, 4, FALSE),
          VLOOKUP(DATE(YEAR('Calculation sheet'!$B43), MONTH('Calculation sheet'!$B43)-3, 1), Rates!$A$2:$D$503, 4, FALSE)
        )
      )
    ),
  IF($C$4&lt;1460,
    IFERROR(
      VLOOKUP(DATE(YEAR('Calculation sheet'!$B43), MONTH('Calculation sheet'!$B43), 1), Rates!$A$2:$E$503, 5, FALSE),
      IFERROR(
        VLOOKUP(DATE(YEAR('Calculation sheet'!$B43), MONTH('Calculation sheet'!$B43)-1, 1), Rates!$A$2:$E$503, 5, FALSE),
        IFERROR(
          VLOOKUP(DATE(YEAR('Calculation sheet'!$B43), MONTH('Calculation sheet'!$B43)-2, 1), Rates!$A$2:$E$503, 5, FALSE),
          VLOOKUP(DATE(YEAR('Calculation sheet'!$B43), MONTH('Calculation sheet'!$B43)-3, 1), Rates!$A$2:$E$503, 5, FALSE)
        )
      )
    ),
  IF($C$4&lt;1825,
    IFERROR(
      VLOOKUP(DATE(YEAR('Calculation sheet'!$B43), MONTH('Calculation sheet'!$B43), 1), Rates!$A$2:$F$503, 6, FALSE),
      IFERROR(
        VLOOKUP(DATE(YEAR('Calculation sheet'!$B43), MONTH('Calculation sheet'!$B43)-1, 1), Rates!$A$2:$F$503, 6, FALSE),
        IFERROR(
          VLOOKUP(DATE(YEAR('Calculation sheet'!$B43), MONTH('Calculation sheet'!$B43)-2, 1), Rates!$A$2:$F$503, 6, FALSE),
          VLOOKUP(DATE(YEAR('Calculation sheet'!$B43), MONTH('Calculation sheet'!$B43)-3, 1), Rates!$A$2:$F$503, 6, FALSE)
        )
      )
    ),
    IFERROR(
      VLOOKUP(DATE(YEAR('Calculation sheet'!$B43), MONTH('Calculation sheet'!$B43), 1), Rates!$A$2:$G$503, 7, FALSE),
      IFERROR(
        VLOOKUP(DATE(YEAR('Calculation sheet'!$B43), MONTH('Calculation sheet'!$B43)-1, 1), Rates!$A$2:$G$503, 7, FALSE),
        IFERROR(
          VLOOKUP(DATE(YEAR('Calculation sheet'!$B43), MONTH('Calculation sheet'!$B43)-2, 1), Rates!$A$2:$G$503, 7, FALSE),
          VLOOKUP(DATE(YEAR('Calculation sheet'!$B43), MONTH('Calculation sheet'!$B43)-3, 1), Rates!$A$2:$G$503, 7, FALSE)
        )
      )
    )
  ))))),
  ""
)</f>
        <v/>
      </c>
      <c r="E43" s="105" t="str">
        <f>IF(AND('Calculation sheet'!$C43&lt;&gt;0,'Calculation sheet'!$D43=0%),D42,'Calculation sheet'!$D43)</f>
        <v/>
      </c>
      <c r="F43" s="105" t="str">
        <f t="shared" si="0"/>
        <v/>
      </c>
      <c r="G43" s="106" t="str">
        <f>IFERROR(IF('Calculation sheet'!$F43&lt;&gt;"",$A$4*'Calculation sheet'!$C43*'Calculation sheet'!$F43/N43,""),"")</f>
        <v/>
      </c>
      <c r="H43" s="105" t="str">
        <f>IF(Input!$B$10=Input!$I$2,
  IFERROR(VLOOKUP(DATE(YEAR('Calculation sheet'!$B43), MONTH('Calculation sheet'!$B43), 1), Rates!$A$2:$C$503, 3, FALSE),
  IFERROR(VLOOKUP(DATE(YEAR('Calculation sheet'!$B43), MONTH('Calculation sheet'!$B43)-1, 1), Rates!$A$2:$C$503, 3, FALSE),
  IFERROR(VLOOKUP(DATE(YEAR('Calculation sheet'!$B43), MONTH('Calculation sheet'!$B43)-2, 1), Rates!$A$2:$C$503, 3, FALSE), IFERROR(VLOOKUP(DATE(YEAR('Calculation sheet'!$B43), MONTH('Calculation sheet'!$B43)-3, 1), Rates!$A$2:$C$503, 3, FALSE),
  "")))),
IF(Input!$B$10=Input!$I$3,
  IFERROR(VLOOKUP(DATE(YEAR('Calculation sheet'!$B43), MONTH('Calculation sheet'!$B43), 1), Rates!$A$2:$D$503, 4, FALSE),
  IFERROR(VLOOKUP(DATE(YEAR('Calculation sheet'!$B43), MONTH('Calculation sheet'!$B43)-1, 1), Rates!$A$2:$D$503, 4, FALSE),
  IFERROR(VLOOKUP(DATE(YEAR('Calculation sheet'!$B43), MONTH('Calculation sheet'!$B43)-2, 1), Rates!$A$2:$D$503, 4, FALSE), IFERROR(VLOOKUP(DATE(YEAR('Calculation sheet'!$B43), MONTH('Calculation sheet'!$B43)-3, 1), Rates!$A$2:$D$503, 4, FALSE),
  "")))),
IF(Input!$B$10=Input!$I$4,
  IFERROR(VLOOKUP(DATE(YEAR('Calculation sheet'!$B43), MONTH('Calculation sheet'!$B43), 1), Rates!$A$2:$E$503, 5, FALSE),
  IFERROR(VLOOKUP(DATE(YEAR('Calculation sheet'!$B43), MONTH('Calculation sheet'!$B43)-1, 1), Rates!$A$2:$E$503, 5, FALSE),
  IFERROR(VLOOKUP(DATE(YEAR('Calculation sheet'!$B43), MONTH('Calculation sheet'!$B43)-2, 1), Rates!$A$2:$E$503, 5, FALSE), IFERROR(VLOOKUP(DATE(YEAR('Calculation sheet'!$B43), MONTH('Calculation sheet'!$B43)-3, 1), Rates!$A$2:$E$503, 5, FALSE),
  "")))),
IF(Input!$B$10=Input!$I$5,
  IFERROR(VLOOKUP(DATE(YEAR('Calculation sheet'!$B43), MONTH('Calculation sheet'!$B43), 1), Rates!$A$2:$F$503, 6, FALSE),
  IFERROR(VLOOKUP(DATE(YEAR('Calculation sheet'!$B43), MONTH('Calculation sheet'!$B43)-1, 1), Rates!$A$2:$F$503, 6, FALSE),
  IFERROR(VLOOKUP(DATE(YEAR('Calculation sheet'!$B43), MONTH('Calculation sheet'!$B43)-2, 1), Rates!$A$2:$F$503, 6, FALSE), IFERROR(VLOOKUP(DATE(YEAR('Calculation sheet'!$B43), MONTH('Calculation sheet'!$B43)-3, 1), Rates!$A$2:$F$503, 6, FALSE),
  "")))),
IF(Input!$B$10=Input!$I$6,
  IFERROR(VLOOKUP(DATE(YEAR('Calculation sheet'!$B43), MONTH('Calculation sheet'!$B43), 1), Rates!$A$2:$G$503, 7, FALSE),
  IFERROR(VLOOKUP(DATE(YEAR('Calculation sheet'!$B43), MONTH('Calculation sheet'!$B43)-1, 1), Rates!$A$2:$G$503, 7, FALSE),
  IFERROR(VLOOKUP(DATE(YEAR('Calculation sheet'!$B43), MONTH('Calculation sheet'!$B43)-2, 1), Rates!$A$2:$G$503, 7, FALSE), IFERROR(VLOOKUP(DATE(YEAR('Calculation sheet'!$B43), MONTH('Calculation sheet'!$B43)-3, 1), Rates!$A$2:$G$503, 7, FALSE),
  "")))),
"")))))</f>
        <v/>
      </c>
      <c r="I43" s="107" t="str">
        <f>IF(AND('Calculation sheet'!$C43&lt;&gt;0,'Calculation sheet'!$H43=0%),H42,'Calculation sheet'!$H43)</f>
        <v/>
      </c>
      <c r="J43" s="108" t="str">
        <f t="shared" si="1"/>
        <v/>
      </c>
      <c r="K43" s="109" t="str">
        <f>IFERROR($A$4*'Calculation sheet'!$C43*'Calculation sheet'!$J43/N43,"")</f>
        <v/>
      </c>
      <c r="L43" s="110" t="str">
        <f>IFERROR('Calculation sheet'!$K43-'Calculation sheet'!$G43,"")</f>
        <v/>
      </c>
      <c r="M43" t="str">
        <f t="shared" si="2"/>
        <v/>
      </c>
      <c r="N43" s="133" t="str">
        <f t="shared" si="3"/>
        <v/>
      </c>
      <c r="O43" s="54"/>
      <c r="P43" s="54"/>
    </row>
    <row r="44" spans="1:16" x14ac:dyDescent="0.25">
      <c r="A44" s="101">
        <v>38</v>
      </c>
      <c r="B44" s="111" t="str">
        <f>IFERROR(IF(DATE(YEAR(B43),MONTH(B43),1)&gt;=DATE(YEAR(Input!$E$4),MONTH(Input!$E$4),1),"",DATE(YEAR(B43),MONTH(B43)+1,1)),"")</f>
        <v/>
      </c>
      <c r="C44" s="112" t="str">
        <f>IFERROR(IF(DATE(YEAR('Calculation sheet'!$B44),MONTH('Calculation sheet'!$B44),1)=DATE(YEAR(Input!$E$4),MONTH(Input!$E$4),1),Input!$H$4,IF('Calculation sheet'!$B44&lt;&gt;"",DAY(EOMONTH('Calculation sheet'!$B44,0)),"")),"")</f>
        <v/>
      </c>
      <c r="D44" s="105" t="str">
        <f>IFERROR(
  IF($C$4&lt;365,
    IFERROR(
      VLOOKUP(DATE(YEAR('Calculation sheet'!$B44), MONTH('Calculation sheet'!$B44), 1), Rates!$A$2:$B$503, 2, FALSE),
      IFERROR(
        VLOOKUP(DATE(YEAR('Calculation sheet'!$B44), MONTH('Calculation sheet'!$B44)-1, 1), Rates!$A$2:$B$503, 2, FALSE),
        IFERROR(
          VLOOKUP(DATE(YEAR('Calculation sheet'!$B44), MONTH('Calculation sheet'!$B44)-2, 1), Rates!$A$2:$B$503, 2, FALSE),
          VLOOKUP(DATE(YEAR('Calculation sheet'!$B44), MONTH('Calculation sheet'!$B44)-3, 1), Rates!$A$2:$B$503, 2, FALSE)
        )
      )
    ),
  IF($C$4&lt;730,
    IFERROR(
      VLOOKUP(DATE(YEAR('Calculation sheet'!$B44), MONTH('Calculation sheet'!$B44), 1), Rates!$A$2:$C$503, 3, FALSE),
      IFERROR(
        VLOOKUP(DATE(YEAR('Calculation sheet'!$B44), MONTH('Calculation sheet'!$B44)-1, 1), Rates!$A$2:$C$503, 3, FALSE),
        IFERROR(
          VLOOKUP(DATE(YEAR('Calculation sheet'!$B44), MONTH('Calculation sheet'!$B44)-2, 1), Rates!$A$2:$C$503, 3, FALSE),
          VLOOKUP(DATE(YEAR('Calculation sheet'!$B44), MONTH('Calculation sheet'!$B44)-3, 1), Rates!$A$2:$C$503, 3, FALSE)
        )
      )
    ),
  IF($C$4&lt;1095,
    IFERROR(
      VLOOKUP(DATE(YEAR('Calculation sheet'!$B44), MONTH('Calculation sheet'!$B44), 1), Rates!$A$2:$D$503, 4, FALSE),
      IFERROR(
        VLOOKUP(DATE(YEAR('Calculation sheet'!$B44), MONTH('Calculation sheet'!$B44)-1, 1), Rates!$A$2:$D$503, 4, FALSE),
        IFERROR(
          VLOOKUP(DATE(YEAR('Calculation sheet'!$B44), MONTH('Calculation sheet'!$B44)-2, 1), Rates!$A$2:$D$503, 4, FALSE),
          VLOOKUP(DATE(YEAR('Calculation sheet'!$B44), MONTH('Calculation sheet'!$B44)-3, 1), Rates!$A$2:$D$503, 4, FALSE)
        )
      )
    ),
  IF($C$4&lt;1460,
    IFERROR(
      VLOOKUP(DATE(YEAR('Calculation sheet'!$B44), MONTH('Calculation sheet'!$B44), 1), Rates!$A$2:$E$503, 5, FALSE),
      IFERROR(
        VLOOKUP(DATE(YEAR('Calculation sheet'!$B44), MONTH('Calculation sheet'!$B44)-1, 1), Rates!$A$2:$E$503, 5, FALSE),
        IFERROR(
          VLOOKUP(DATE(YEAR('Calculation sheet'!$B44), MONTH('Calculation sheet'!$B44)-2, 1), Rates!$A$2:$E$503, 5, FALSE),
          VLOOKUP(DATE(YEAR('Calculation sheet'!$B44), MONTH('Calculation sheet'!$B44)-3, 1), Rates!$A$2:$E$503, 5, FALSE)
        )
      )
    ),
  IF($C$4&lt;1825,
    IFERROR(
      VLOOKUP(DATE(YEAR('Calculation sheet'!$B44), MONTH('Calculation sheet'!$B44), 1), Rates!$A$2:$F$503, 6, FALSE),
      IFERROR(
        VLOOKUP(DATE(YEAR('Calculation sheet'!$B44), MONTH('Calculation sheet'!$B44)-1, 1), Rates!$A$2:$F$503, 6, FALSE),
        IFERROR(
          VLOOKUP(DATE(YEAR('Calculation sheet'!$B44), MONTH('Calculation sheet'!$B44)-2, 1), Rates!$A$2:$F$503, 6, FALSE),
          VLOOKUP(DATE(YEAR('Calculation sheet'!$B44), MONTH('Calculation sheet'!$B44)-3, 1), Rates!$A$2:$F$503, 6, FALSE)
        )
      )
    ),
    IFERROR(
      VLOOKUP(DATE(YEAR('Calculation sheet'!$B44), MONTH('Calculation sheet'!$B44), 1), Rates!$A$2:$G$503, 7, FALSE),
      IFERROR(
        VLOOKUP(DATE(YEAR('Calculation sheet'!$B44), MONTH('Calculation sheet'!$B44)-1, 1), Rates!$A$2:$G$503, 7, FALSE),
        IFERROR(
          VLOOKUP(DATE(YEAR('Calculation sheet'!$B44), MONTH('Calculation sheet'!$B44)-2, 1), Rates!$A$2:$G$503, 7, FALSE),
          VLOOKUP(DATE(YEAR('Calculation sheet'!$B44), MONTH('Calculation sheet'!$B44)-3, 1), Rates!$A$2:$G$503, 7, FALSE)
        )
      )
    )
  ))))),
  ""
)</f>
        <v/>
      </c>
      <c r="E44" s="113" t="str">
        <f>IF(AND('Calculation sheet'!$C44&lt;&gt;0,'Calculation sheet'!$D44=0%),D43,'Calculation sheet'!$D44)</f>
        <v/>
      </c>
      <c r="F44" s="105" t="str">
        <f t="shared" si="0"/>
        <v/>
      </c>
      <c r="G44" s="106" t="str">
        <f>IFERROR(IF('Calculation sheet'!$F44&lt;&gt;"",$A$4*'Calculation sheet'!$C44*'Calculation sheet'!$F44/N44,""),"")</f>
        <v/>
      </c>
      <c r="H44" s="105" t="str">
        <f>IF(Input!$B$10=Input!$I$2,
  IFERROR(VLOOKUP(DATE(YEAR('Calculation sheet'!$B44), MONTH('Calculation sheet'!$B44), 1), Rates!$A$2:$C$503, 3, FALSE),
  IFERROR(VLOOKUP(DATE(YEAR('Calculation sheet'!$B44), MONTH('Calculation sheet'!$B44)-1, 1), Rates!$A$2:$C$503, 3, FALSE),
  IFERROR(VLOOKUP(DATE(YEAR('Calculation sheet'!$B44), MONTH('Calculation sheet'!$B44)-2, 1), Rates!$A$2:$C$503, 3, FALSE), IFERROR(VLOOKUP(DATE(YEAR('Calculation sheet'!$B44), MONTH('Calculation sheet'!$B44)-3, 1), Rates!$A$2:$C$503, 3, FALSE),
  "")))),
IF(Input!$B$10=Input!$I$3,
  IFERROR(VLOOKUP(DATE(YEAR('Calculation sheet'!$B44), MONTH('Calculation sheet'!$B44), 1), Rates!$A$2:$D$503, 4, FALSE),
  IFERROR(VLOOKUP(DATE(YEAR('Calculation sheet'!$B44), MONTH('Calculation sheet'!$B44)-1, 1), Rates!$A$2:$D$503, 4, FALSE),
  IFERROR(VLOOKUP(DATE(YEAR('Calculation sheet'!$B44), MONTH('Calculation sheet'!$B44)-2, 1), Rates!$A$2:$D$503, 4, FALSE), IFERROR(VLOOKUP(DATE(YEAR('Calculation sheet'!$B44), MONTH('Calculation sheet'!$B44)-3, 1), Rates!$A$2:$D$503, 4, FALSE),
  "")))),
IF(Input!$B$10=Input!$I$4,
  IFERROR(VLOOKUP(DATE(YEAR('Calculation sheet'!$B44), MONTH('Calculation sheet'!$B44), 1), Rates!$A$2:$E$503, 5, FALSE),
  IFERROR(VLOOKUP(DATE(YEAR('Calculation sheet'!$B44), MONTH('Calculation sheet'!$B44)-1, 1), Rates!$A$2:$E$503, 5, FALSE),
  IFERROR(VLOOKUP(DATE(YEAR('Calculation sheet'!$B44), MONTH('Calculation sheet'!$B44)-2, 1), Rates!$A$2:$E$503, 5, FALSE), IFERROR(VLOOKUP(DATE(YEAR('Calculation sheet'!$B44), MONTH('Calculation sheet'!$B44)-3, 1), Rates!$A$2:$E$503, 5, FALSE),
  "")))),
IF(Input!$B$10=Input!$I$5,
  IFERROR(VLOOKUP(DATE(YEAR('Calculation sheet'!$B44), MONTH('Calculation sheet'!$B44), 1), Rates!$A$2:$F$503, 6, FALSE),
  IFERROR(VLOOKUP(DATE(YEAR('Calculation sheet'!$B44), MONTH('Calculation sheet'!$B44)-1, 1), Rates!$A$2:$F$503, 6, FALSE),
  IFERROR(VLOOKUP(DATE(YEAR('Calculation sheet'!$B44), MONTH('Calculation sheet'!$B44)-2, 1), Rates!$A$2:$F$503, 6, FALSE), IFERROR(VLOOKUP(DATE(YEAR('Calculation sheet'!$B44), MONTH('Calculation sheet'!$B44)-3, 1), Rates!$A$2:$F$503, 6, FALSE),
  "")))),
IF(Input!$B$10=Input!$I$6,
  IFERROR(VLOOKUP(DATE(YEAR('Calculation sheet'!$B44), MONTH('Calculation sheet'!$B44), 1), Rates!$A$2:$G$503, 7, FALSE),
  IFERROR(VLOOKUP(DATE(YEAR('Calculation sheet'!$B44), MONTH('Calculation sheet'!$B44)-1, 1), Rates!$A$2:$G$503, 7, FALSE),
  IFERROR(VLOOKUP(DATE(YEAR('Calculation sheet'!$B44), MONTH('Calculation sheet'!$B44)-2, 1), Rates!$A$2:$G$503, 7, FALSE), IFERROR(VLOOKUP(DATE(YEAR('Calculation sheet'!$B44), MONTH('Calculation sheet'!$B44)-3, 1), Rates!$A$2:$G$503, 7, FALSE),
  "")))),
"")))))</f>
        <v/>
      </c>
      <c r="I44" s="114" t="str">
        <f>IF(AND('Calculation sheet'!$C44&lt;&gt;0,'Calculation sheet'!$H44=0%),H43,'Calculation sheet'!$H44)</f>
        <v/>
      </c>
      <c r="J44" s="108" t="str">
        <f t="shared" si="1"/>
        <v/>
      </c>
      <c r="K44" s="109" t="str">
        <f>IFERROR($A$4*'Calculation sheet'!$C44*'Calculation sheet'!$J44/N44,"")</f>
        <v/>
      </c>
      <c r="L44" s="115" t="str">
        <f>IFERROR('Calculation sheet'!$K44-'Calculation sheet'!$G44,"")</f>
        <v/>
      </c>
      <c r="M44" t="str">
        <f t="shared" si="2"/>
        <v/>
      </c>
      <c r="N44" s="133" t="str">
        <f t="shared" si="3"/>
        <v/>
      </c>
      <c r="O44" s="54"/>
      <c r="P44" s="54"/>
    </row>
    <row r="45" spans="1:16" x14ac:dyDescent="0.25">
      <c r="A45" s="100">
        <v>39</v>
      </c>
      <c r="B45" s="103" t="str">
        <f>IFERROR(IF(DATE(YEAR(B44),MONTH(B44),1)&gt;=DATE(YEAR(Input!$E$4),MONTH(Input!$E$4),1),"",DATE(YEAR(B44),MONTH(B44)+1,1)),"")</f>
        <v/>
      </c>
      <c r="C45" s="104" t="str">
        <f>IFERROR(IF(DATE(YEAR('Calculation sheet'!$B45),MONTH('Calculation sheet'!$B45),1)=DATE(YEAR(Input!$E$4),MONTH(Input!$E$4),1),Input!$H$4,IF('Calculation sheet'!$B45&lt;&gt;"",DAY(EOMONTH('Calculation sheet'!$B45,0)),"")),"")</f>
        <v/>
      </c>
      <c r="D45" s="105" t="str">
        <f>IFERROR(
  IF($C$4&lt;365,
    IFERROR(
      VLOOKUP(DATE(YEAR('Calculation sheet'!$B45), MONTH('Calculation sheet'!$B45), 1), Rates!$A$2:$B$503, 2, FALSE),
      IFERROR(
        VLOOKUP(DATE(YEAR('Calculation sheet'!$B45), MONTH('Calculation sheet'!$B45)-1, 1), Rates!$A$2:$B$503, 2, FALSE),
        IFERROR(
          VLOOKUP(DATE(YEAR('Calculation sheet'!$B45), MONTH('Calculation sheet'!$B45)-2, 1), Rates!$A$2:$B$503, 2, FALSE),
          VLOOKUP(DATE(YEAR('Calculation sheet'!$B45), MONTH('Calculation sheet'!$B45)-3, 1), Rates!$A$2:$B$503, 2, FALSE)
        )
      )
    ),
  IF($C$4&lt;730,
    IFERROR(
      VLOOKUP(DATE(YEAR('Calculation sheet'!$B45), MONTH('Calculation sheet'!$B45), 1), Rates!$A$2:$C$503, 3, FALSE),
      IFERROR(
        VLOOKUP(DATE(YEAR('Calculation sheet'!$B45), MONTH('Calculation sheet'!$B45)-1, 1), Rates!$A$2:$C$503, 3, FALSE),
        IFERROR(
          VLOOKUP(DATE(YEAR('Calculation sheet'!$B45), MONTH('Calculation sheet'!$B45)-2, 1), Rates!$A$2:$C$503, 3, FALSE),
          VLOOKUP(DATE(YEAR('Calculation sheet'!$B45), MONTH('Calculation sheet'!$B45)-3, 1), Rates!$A$2:$C$503, 3, FALSE)
        )
      )
    ),
  IF($C$4&lt;1095,
    IFERROR(
      VLOOKUP(DATE(YEAR('Calculation sheet'!$B45), MONTH('Calculation sheet'!$B45), 1), Rates!$A$2:$D$503, 4, FALSE),
      IFERROR(
        VLOOKUP(DATE(YEAR('Calculation sheet'!$B45), MONTH('Calculation sheet'!$B45)-1, 1), Rates!$A$2:$D$503, 4, FALSE),
        IFERROR(
          VLOOKUP(DATE(YEAR('Calculation sheet'!$B45), MONTH('Calculation sheet'!$B45)-2, 1), Rates!$A$2:$D$503, 4, FALSE),
          VLOOKUP(DATE(YEAR('Calculation sheet'!$B45), MONTH('Calculation sheet'!$B45)-3, 1), Rates!$A$2:$D$503, 4, FALSE)
        )
      )
    ),
  IF($C$4&lt;1460,
    IFERROR(
      VLOOKUP(DATE(YEAR('Calculation sheet'!$B45), MONTH('Calculation sheet'!$B45), 1), Rates!$A$2:$E$503, 5, FALSE),
      IFERROR(
        VLOOKUP(DATE(YEAR('Calculation sheet'!$B45), MONTH('Calculation sheet'!$B45)-1, 1), Rates!$A$2:$E$503, 5, FALSE),
        IFERROR(
          VLOOKUP(DATE(YEAR('Calculation sheet'!$B45), MONTH('Calculation sheet'!$B45)-2, 1), Rates!$A$2:$E$503, 5, FALSE),
          VLOOKUP(DATE(YEAR('Calculation sheet'!$B45), MONTH('Calculation sheet'!$B45)-3, 1), Rates!$A$2:$E$503, 5, FALSE)
        )
      )
    ),
  IF($C$4&lt;1825,
    IFERROR(
      VLOOKUP(DATE(YEAR('Calculation sheet'!$B45), MONTH('Calculation sheet'!$B45), 1), Rates!$A$2:$F$503, 6, FALSE),
      IFERROR(
        VLOOKUP(DATE(YEAR('Calculation sheet'!$B45), MONTH('Calculation sheet'!$B45)-1, 1), Rates!$A$2:$F$503, 6, FALSE),
        IFERROR(
          VLOOKUP(DATE(YEAR('Calculation sheet'!$B45), MONTH('Calculation sheet'!$B45)-2, 1), Rates!$A$2:$F$503, 6, FALSE),
          VLOOKUP(DATE(YEAR('Calculation sheet'!$B45), MONTH('Calculation sheet'!$B45)-3, 1), Rates!$A$2:$F$503, 6, FALSE)
        )
      )
    ),
    IFERROR(
      VLOOKUP(DATE(YEAR('Calculation sheet'!$B45), MONTH('Calculation sheet'!$B45), 1), Rates!$A$2:$G$503, 7, FALSE),
      IFERROR(
        VLOOKUP(DATE(YEAR('Calculation sheet'!$B45), MONTH('Calculation sheet'!$B45)-1, 1), Rates!$A$2:$G$503, 7, FALSE),
        IFERROR(
          VLOOKUP(DATE(YEAR('Calculation sheet'!$B45), MONTH('Calculation sheet'!$B45)-2, 1), Rates!$A$2:$G$503, 7, FALSE),
          VLOOKUP(DATE(YEAR('Calculation sheet'!$B45), MONTH('Calculation sheet'!$B45)-3, 1), Rates!$A$2:$G$503, 7, FALSE)
        )
      )
    )
  ))))),
  ""
)</f>
        <v/>
      </c>
      <c r="E45" s="105" t="str">
        <f>IF(AND('Calculation sheet'!$C45&lt;&gt;0,'Calculation sheet'!$D45=0%),D44,'Calculation sheet'!$D45)</f>
        <v/>
      </c>
      <c r="F45" s="105" t="str">
        <f t="shared" si="0"/>
        <v/>
      </c>
      <c r="G45" s="106" t="str">
        <f>IFERROR(IF('Calculation sheet'!$F45&lt;&gt;"",$A$4*'Calculation sheet'!$C45*'Calculation sheet'!$F45/N45,""),"")</f>
        <v/>
      </c>
      <c r="H45" s="105" t="str">
        <f>IF(Input!$B$10=Input!$I$2,
  IFERROR(VLOOKUP(DATE(YEAR('Calculation sheet'!$B45), MONTH('Calculation sheet'!$B45), 1), Rates!$A$2:$C$503, 3, FALSE),
  IFERROR(VLOOKUP(DATE(YEAR('Calculation sheet'!$B45), MONTH('Calculation sheet'!$B45)-1, 1), Rates!$A$2:$C$503, 3, FALSE),
  IFERROR(VLOOKUP(DATE(YEAR('Calculation sheet'!$B45), MONTH('Calculation sheet'!$B45)-2, 1), Rates!$A$2:$C$503, 3, FALSE), IFERROR(VLOOKUP(DATE(YEAR('Calculation sheet'!$B45), MONTH('Calculation sheet'!$B45)-3, 1), Rates!$A$2:$C$503, 3, FALSE),
  "")))),
IF(Input!$B$10=Input!$I$3,
  IFERROR(VLOOKUP(DATE(YEAR('Calculation sheet'!$B45), MONTH('Calculation sheet'!$B45), 1), Rates!$A$2:$D$503, 4, FALSE),
  IFERROR(VLOOKUP(DATE(YEAR('Calculation sheet'!$B45), MONTH('Calculation sheet'!$B45)-1, 1), Rates!$A$2:$D$503, 4, FALSE),
  IFERROR(VLOOKUP(DATE(YEAR('Calculation sheet'!$B45), MONTH('Calculation sheet'!$B45)-2, 1), Rates!$A$2:$D$503, 4, FALSE), IFERROR(VLOOKUP(DATE(YEAR('Calculation sheet'!$B45), MONTH('Calculation sheet'!$B45)-3, 1), Rates!$A$2:$D$503, 4, FALSE),
  "")))),
IF(Input!$B$10=Input!$I$4,
  IFERROR(VLOOKUP(DATE(YEAR('Calculation sheet'!$B45), MONTH('Calculation sheet'!$B45), 1), Rates!$A$2:$E$503, 5, FALSE),
  IFERROR(VLOOKUP(DATE(YEAR('Calculation sheet'!$B45), MONTH('Calculation sheet'!$B45)-1, 1), Rates!$A$2:$E$503, 5, FALSE),
  IFERROR(VLOOKUP(DATE(YEAR('Calculation sheet'!$B45), MONTH('Calculation sheet'!$B45)-2, 1), Rates!$A$2:$E$503, 5, FALSE), IFERROR(VLOOKUP(DATE(YEAR('Calculation sheet'!$B45), MONTH('Calculation sheet'!$B45)-3, 1), Rates!$A$2:$E$503, 5, FALSE),
  "")))),
IF(Input!$B$10=Input!$I$5,
  IFERROR(VLOOKUP(DATE(YEAR('Calculation sheet'!$B45), MONTH('Calculation sheet'!$B45), 1), Rates!$A$2:$F$503, 6, FALSE),
  IFERROR(VLOOKUP(DATE(YEAR('Calculation sheet'!$B45), MONTH('Calculation sheet'!$B45)-1, 1), Rates!$A$2:$F$503, 6, FALSE),
  IFERROR(VLOOKUP(DATE(YEAR('Calculation sheet'!$B45), MONTH('Calculation sheet'!$B45)-2, 1), Rates!$A$2:$F$503, 6, FALSE), IFERROR(VLOOKUP(DATE(YEAR('Calculation sheet'!$B45), MONTH('Calculation sheet'!$B45)-3, 1), Rates!$A$2:$F$503, 6, FALSE),
  "")))),
IF(Input!$B$10=Input!$I$6,
  IFERROR(VLOOKUP(DATE(YEAR('Calculation sheet'!$B45), MONTH('Calculation sheet'!$B45), 1), Rates!$A$2:$G$503, 7, FALSE),
  IFERROR(VLOOKUP(DATE(YEAR('Calculation sheet'!$B45), MONTH('Calculation sheet'!$B45)-1, 1), Rates!$A$2:$G$503, 7, FALSE),
  IFERROR(VLOOKUP(DATE(YEAR('Calculation sheet'!$B45), MONTH('Calculation sheet'!$B45)-2, 1), Rates!$A$2:$G$503, 7, FALSE), IFERROR(VLOOKUP(DATE(YEAR('Calculation sheet'!$B45), MONTH('Calculation sheet'!$B45)-3, 1), Rates!$A$2:$G$503, 7, FALSE),
  "")))),
"")))))</f>
        <v/>
      </c>
      <c r="I45" s="107" t="str">
        <f>IF(AND('Calculation sheet'!$C45&lt;&gt;0,'Calculation sheet'!$H45=0%),H44,'Calculation sheet'!$H45)</f>
        <v/>
      </c>
      <c r="J45" s="108" t="str">
        <f t="shared" si="1"/>
        <v/>
      </c>
      <c r="K45" s="109" t="str">
        <f>IFERROR($A$4*'Calculation sheet'!$C45*'Calculation sheet'!$J45/N45,"")</f>
        <v/>
      </c>
      <c r="L45" s="110" t="str">
        <f>IFERROR('Calculation sheet'!$K45-'Calculation sheet'!$G45,"")</f>
        <v/>
      </c>
      <c r="M45" t="str">
        <f t="shared" si="2"/>
        <v/>
      </c>
      <c r="N45" s="133" t="str">
        <f t="shared" si="3"/>
        <v/>
      </c>
      <c r="O45" s="54"/>
      <c r="P45" s="54"/>
    </row>
    <row r="46" spans="1:16" x14ac:dyDescent="0.25">
      <c r="A46" s="101">
        <v>40</v>
      </c>
      <c r="B46" s="111" t="str">
        <f>IFERROR(IF(DATE(YEAR(B45),MONTH(B45),1)&gt;=DATE(YEAR(Input!$E$4),MONTH(Input!$E$4),1),"",DATE(YEAR(B45),MONTH(B45)+1,1)),"")</f>
        <v/>
      </c>
      <c r="C46" s="112" t="str">
        <f>IFERROR(IF(DATE(YEAR('Calculation sheet'!$B46),MONTH('Calculation sheet'!$B46),1)=DATE(YEAR(Input!$E$4),MONTH(Input!$E$4),1),Input!$H$4,IF('Calculation sheet'!$B46&lt;&gt;"",DAY(EOMONTH('Calculation sheet'!$B46,0)),"")),"")</f>
        <v/>
      </c>
      <c r="D46" s="105" t="str">
        <f>IFERROR(
  IF($C$4&lt;365,
    IFERROR(
      VLOOKUP(DATE(YEAR('Calculation sheet'!$B46), MONTH('Calculation sheet'!$B46), 1), Rates!$A$2:$B$503, 2, FALSE),
      IFERROR(
        VLOOKUP(DATE(YEAR('Calculation sheet'!$B46), MONTH('Calculation sheet'!$B46)-1, 1), Rates!$A$2:$B$503, 2, FALSE),
        IFERROR(
          VLOOKUP(DATE(YEAR('Calculation sheet'!$B46), MONTH('Calculation sheet'!$B46)-2, 1), Rates!$A$2:$B$503, 2, FALSE),
          VLOOKUP(DATE(YEAR('Calculation sheet'!$B46), MONTH('Calculation sheet'!$B46)-3, 1), Rates!$A$2:$B$503, 2, FALSE)
        )
      )
    ),
  IF($C$4&lt;730,
    IFERROR(
      VLOOKUP(DATE(YEAR('Calculation sheet'!$B46), MONTH('Calculation sheet'!$B46), 1), Rates!$A$2:$C$503, 3, FALSE),
      IFERROR(
        VLOOKUP(DATE(YEAR('Calculation sheet'!$B46), MONTH('Calculation sheet'!$B46)-1, 1), Rates!$A$2:$C$503, 3, FALSE),
        IFERROR(
          VLOOKUP(DATE(YEAR('Calculation sheet'!$B46), MONTH('Calculation sheet'!$B46)-2, 1), Rates!$A$2:$C$503, 3, FALSE),
          VLOOKUP(DATE(YEAR('Calculation sheet'!$B46), MONTH('Calculation sheet'!$B46)-3, 1), Rates!$A$2:$C$503, 3, FALSE)
        )
      )
    ),
  IF($C$4&lt;1095,
    IFERROR(
      VLOOKUP(DATE(YEAR('Calculation sheet'!$B46), MONTH('Calculation sheet'!$B46), 1), Rates!$A$2:$D$503, 4, FALSE),
      IFERROR(
        VLOOKUP(DATE(YEAR('Calculation sheet'!$B46), MONTH('Calculation sheet'!$B46)-1, 1), Rates!$A$2:$D$503, 4, FALSE),
        IFERROR(
          VLOOKUP(DATE(YEAR('Calculation sheet'!$B46), MONTH('Calculation sheet'!$B46)-2, 1), Rates!$A$2:$D$503, 4, FALSE),
          VLOOKUP(DATE(YEAR('Calculation sheet'!$B46), MONTH('Calculation sheet'!$B46)-3, 1), Rates!$A$2:$D$503, 4, FALSE)
        )
      )
    ),
  IF($C$4&lt;1460,
    IFERROR(
      VLOOKUP(DATE(YEAR('Calculation sheet'!$B46), MONTH('Calculation sheet'!$B46), 1), Rates!$A$2:$E$503, 5, FALSE),
      IFERROR(
        VLOOKUP(DATE(YEAR('Calculation sheet'!$B46), MONTH('Calculation sheet'!$B46)-1, 1), Rates!$A$2:$E$503, 5, FALSE),
        IFERROR(
          VLOOKUP(DATE(YEAR('Calculation sheet'!$B46), MONTH('Calculation sheet'!$B46)-2, 1), Rates!$A$2:$E$503, 5, FALSE),
          VLOOKUP(DATE(YEAR('Calculation sheet'!$B46), MONTH('Calculation sheet'!$B46)-3, 1), Rates!$A$2:$E$503, 5, FALSE)
        )
      )
    ),
  IF($C$4&lt;1825,
    IFERROR(
      VLOOKUP(DATE(YEAR('Calculation sheet'!$B46), MONTH('Calculation sheet'!$B46), 1), Rates!$A$2:$F$503, 6, FALSE),
      IFERROR(
        VLOOKUP(DATE(YEAR('Calculation sheet'!$B46), MONTH('Calculation sheet'!$B46)-1, 1), Rates!$A$2:$F$503, 6, FALSE),
        IFERROR(
          VLOOKUP(DATE(YEAR('Calculation sheet'!$B46), MONTH('Calculation sheet'!$B46)-2, 1), Rates!$A$2:$F$503, 6, FALSE),
          VLOOKUP(DATE(YEAR('Calculation sheet'!$B46), MONTH('Calculation sheet'!$B46)-3, 1), Rates!$A$2:$F$503, 6, FALSE)
        )
      )
    ),
    IFERROR(
      VLOOKUP(DATE(YEAR('Calculation sheet'!$B46), MONTH('Calculation sheet'!$B46), 1), Rates!$A$2:$G$503, 7, FALSE),
      IFERROR(
        VLOOKUP(DATE(YEAR('Calculation sheet'!$B46), MONTH('Calculation sheet'!$B46)-1, 1), Rates!$A$2:$G$503, 7, FALSE),
        IFERROR(
          VLOOKUP(DATE(YEAR('Calculation sheet'!$B46), MONTH('Calculation sheet'!$B46)-2, 1), Rates!$A$2:$G$503, 7, FALSE),
          VLOOKUP(DATE(YEAR('Calculation sheet'!$B46), MONTH('Calculation sheet'!$B46)-3, 1), Rates!$A$2:$G$503, 7, FALSE)
        )
      )
    )
  ))))),
  ""
)</f>
        <v/>
      </c>
      <c r="E46" s="113" t="str">
        <f>IF(AND('Calculation sheet'!$C46&lt;&gt;0,'Calculation sheet'!$D46=0%),D45,'Calculation sheet'!$D46)</f>
        <v/>
      </c>
      <c r="F46" s="105" t="str">
        <f t="shared" si="0"/>
        <v/>
      </c>
      <c r="G46" s="106" t="str">
        <f>IFERROR(IF('Calculation sheet'!$F46&lt;&gt;"",$A$4*'Calculation sheet'!$C46*'Calculation sheet'!$F46/N46,""),"")</f>
        <v/>
      </c>
      <c r="H46" s="105" t="str">
        <f>IF(Input!$B$10=Input!$I$2,
  IFERROR(VLOOKUP(DATE(YEAR('Calculation sheet'!$B46), MONTH('Calculation sheet'!$B46), 1), Rates!$A$2:$C$503, 3, FALSE),
  IFERROR(VLOOKUP(DATE(YEAR('Calculation sheet'!$B46), MONTH('Calculation sheet'!$B46)-1, 1), Rates!$A$2:$C$503, 3, FALSE),
  IFERROR(VLOOKUP(DATE(YEAR('Calculation sheet'!$B46), MONTH('Calculation sheet'!$B46)-2, 1), Rates!$A$2:$C$503, 3, FALSE), IFERROR(VLOOKUP(DATE(YEAR('Calculation sheet'!$B46), MONTH('Calculation sheet'!$B46)-3, 1), Rates!$A$2:$C$503, 3, FALSE),
  "")))),
IF(Input!$B$10=Input!$I$3,
  IFERROR(VLOOKUP(DATE(YEAR('Calculation sheet'!$B46), MONTH('Calculation sheet'!$B46), 1), Rates!$A$2:$D$503, 4, FALSE),
  IFERROR(VLOOKUP(DATE(YEAR('Calculation sheet'!$B46), MONTH('Calculation sheet'!$B46)-1, 1), Rates!$A$2:$D$503, 4, FALSE),
  IFERROR(VLOOKUP(DATE(YEAR('Calculation sheet'!$B46), MONTH('Calculation sheet'!$B46)-2, 1), Rates!$A$2:$D$503, 4, FALSE), IFERROR(VLOOKUP(DATE(YEAR('Calculation sheet'!$B46), MONTH('Calculation sheet'!$B46)-3, 1), Rates!$A$2:$D$503, 4, FALSE),
  "")))),
IF(Input!$B$10=Input!$I$4,
  IFERROR(VLOOKUP(DATE(YEAR('Calculation sheet'!$B46), MONTH('Calculation sheet'!$B46), 1), Rates!$A$2:$E$503, 5, FALSE),
  IFERROR(VLOOKUP(DATE(YEAR('Calculation sheet'!$B46), MONTH('Calculation sheet'!$B46)-1, 1), Rates!$A$2:$E$503, 5, FALSE),
  IFERROR(VLOOKUP(DATE(YEAR('Calculation sheet'!$B46), MONTH('Calculation sheet'!$B46)-2, 1), Rates!$A$2:$E$503, 5, FALSE), IFERROR(VLOOKUP(DATE(YEAR('Calculation sheet'!$B46), MONTH('Calculation sheet'!$B46)-3, 1), Rates!$A$2:$E$503, 5, FALSE),
  "")))),
IF(Input!$B$10=Input!$I$5,
  IFERROR(VLOOKUP(DATE(YEAR('Calculation sheet'!$B46), MONTH('Calculation sheet'!$B46), 1), Rates!$A$2:$F$503, 6, FALSE),
  IFERROR(VLOOKUP(DATE(YEAR('Calculation sheet'!$B46), MONTH('Calculation sheet'!$B46)-1, 1), Rates!$A$2:$F$503, 6, FALSE),
  IFERROR(VLOOKUP(DATE(YEAR('Calculation sheet'!$B46), MONTH('Calculation sheet'!$B46)-2, 1), Rates!$A$2:$F$503, 6, FALSE), IFERROR(VLOOKUP(DATE(YEAR('Calculation sheet'!$B46), MONTH('Calculation sheet'!$B46)-3, 1), Rates!$A$2:$F$503, 6, FALSE),
  "")))),
IF(Input!$B$10=Input!$I$6,
  IFERROR(VLOOKUP(DATE(YEAR('Calculation sheet'!$B46), MONTH('Calculation sheet'!$B46), 1), Rates!$A$2:$G$503, 7, FALSE),
  IFERROR(VLOOKUP(DATE(YEAR('Calculation sheet'!$B46), MONTH('Calculation sheet'!$B46)-1, 1), Rates!$A$2:$G$503, 7, FALSE),
  IFERROR(VLOOKUP(DATE(YEAR('Calculation sheet'!$B46), MONTH('Calculation sheet'!$B46)-2, 1), Rates!$A$2:$G$503, 7, FALSE), IFERROR(VLOOKUP(DATE(YEAR('Calculation sheet'!$B46), MONTH('Calculation sheet'!$B46)-3, 1), Rates!$A$2:$G$503, 7, FALSE),
  "")))),
"")))))</f>
        <v/>
      </c>
      <c r="I46" s="114" t="str">
        <f>IF(AND('Calculation sheet'!$C46&lt;&gt;0,'Calculation sheet'!$H46=0%),H45,'Calculation sheet'!$H46)</f>
        <v/>
      </c>
      <c r="J46" s="108" t="str">
        <f t="shared" si="1"/>
        <v/>
      </c>
      <c r="K46" s="109" t="str">
        <f>IFERROR($A$4*'Calculation sheet'!$C46*'Calculation sheet'!$J46/N46,"")</f>
        <v/>
      </c>
      <c r="L46" s="115" t="str">
        <f>IFERROR('Calculation sheet'!$K46-'Calculation sheet'!$G46,"")</f>
        <v/>
      </c>
      <c r="M46" t="str">
        <f t="shared" si="2"/>
        <v/>
      </c>
      <c r="N46" s="133" t="str">
        <f t="shared" si="3"/>
        <v/>
      </c>
      <c r="O46" s="54"/>
      <c r="P46" s="54"/>
    </row>
    <row r="47" spans="1:16" x14ac:dyDescent="0.25">
      <c r="A47" s="100">
        <v>41</v>
      </c>
      <c r="B47" s="103" t="str">
        <f>IFERROR(IF(DATE(YEAR(B46),MONTH(B46),1)&gt;=DATE(YEAR(Input!$E$4),MONTH(Input!$E$4),1),"",DATE(YEAR(B46),MONTH(B46)+1,1)),"")</f>
        <v/>
      </c>
      <c r="C47" s="104" t="str">
        <f>IFERROR(IF(DATE(YEAR('Calculation sheet'!$B47),MONTH('Calculation sheet'!$B47),1)=DATE(YEAR(Input!$E$4),MONTH(Input!$E$4),1),Input!$H$4,IF('Calculation sheet'!$B47&lt;&gt;"",DAY(EOMONTH('Calculation sheet'!$B47,0)),"")),"")</f>
        <v/>
      </c>
      <c r="D47" s="105" t="str">
        <f>IFERROR(
  IF($C$4&lt;365,
    IFERROR(
      VLOOKUP(DATE(YEAR('Calculation sheet'!$B47), MONTH('Calculation sheet'!$B47), 1), Rates!$A$2:$B$503, 2, FALSE),
      IFERROR(
        VLOOKUP(DATE(YEAR('Calculation sheet'!$B47), MONTH('Calculation sheet'!$B47)-1, 1), Rates!$A$2:$B$503, 2, FALSE),
        IFERROR(
          VLOOKUP(DATE(YEAR('Calculation sheet'!$B47), MONTH('Calculation sheet'!$B47)-2, 1), Rates!$A$2:$B$503, 2, FALSE),
          VLOOKUP(DATE(YEAR('Calculation sheet'!$B47), MONTH('Calculation sheet'!$B47)-3, 1), Rates!$A$2:$B$503, 2, FALSE)
        )
      )
    ),
  IF($C$4&lt;730,
    IFERROR(
      VLOOKUP(DATE(YEAR('Calculation sheet'!$B47), MONTH('Calculation sheet'!$B47), 1), Rates!$A$2:$C$503, 3, FALSE),
      IFERROR(
        VLOOKUP(DATE(YEAR('Calculation sheet'!$B47), MONTH('Calculation sheet'!$B47)-1, 1), Rates!$A$2:$C$503, 3, FALSE),
        IFERROR(
          VLOOKUP(DATE(YEAR('Calculation sheet'!$B47), MONTH('Calculation sheet'!$B47)-2, 1), Rates!$A$2:$C$503, 3, FALSE),
          VLOOKUP(DATE(YEAR('Calculation sheet'!$B47), MONTH('Calculation sheet'!$B47)-3, 1), Rates!$A$2:$C$503, 3, FALSE)
        )
      )
    ),
  IF($C$4&lt;1095,
    IFERROR(
      VLOOKUP(DATE(YEAR('Calculation sheet'!$B47), MONTH('Calculation sheet'!$B47), 1), Rates!$A$2:$D$503, 4, FALSE),
      IFERROR(
        VLOOKUP(DATE(YEAR('Calculation sheet'!$B47), MONTH('Calculation sheet'!$B47)-1, 1), Rates!$A$2:$D$503, 4, FALSE),
        IFERROR(
          VLOOKUP(DATE(YEAR('Calculation sheet'!$B47), MONTH('Calculation sheet'!$B47)-2, 1), Rates!$A$2:$D$503, 4, FALSE),
          VLOOKUP(DATE(YEAR('Calculation sheet'!$B47), MONTH('Calculation sheet'!$B47)-3, 1), Rates!$A$2:$D$503, 4, FALSE)
        )
      )
    ),
  IF($C$4&lt;1460,
    IFERROR(
      VLOOKUP(DATE(YEAR('Calculation sheet'!$B47), MONTH('Calculation sheet'!$B47), 1), Rates!$A$2:$E$503, 5, FALSE),
      IFERROR(
        VLOOKUP(DATE(YEAR('Calculation sheet'!$B47), MONTH('Calculation sheet'!$B47)-1, 1), Rates!$A$2:$E$503, 5, FALSE),
        IFERROR(
          VLOOKUP(DATE(YEAR('Calculation sheet'!$B47), MONTH('Calculation sheet'!$B47)-2, 1), Rates!$A$2:$E$503, 5, FALSE),
          VLOOKUP(DATE(YEAR('Calculation sheet'!$B47), MONTH('Calculation sheet'!$B47)-3, 1), Rates!$A$2:$E$503, 5, FALSE)
        )
      )
    ),
  IF($C$4&lt;1825,
    IFERROR(
      VLOOKUP(DATE(YEAR('Calculation sheet'!$B47), MONTH('Calculation sheet'!$B47), 1), Rates!$A$2:$F$503, 6, FALSE),
      IFERROR(
        VLOOKUP(DATE(YEAR('Calculation sheet'!$B47), MONTH('Calculation sheet'!$B47)-1, 1), Rates!$A$2:$F$503, 6, FALSE),
        IFERROR(
          VLOOKUP(DATE(YEAR('Calculation sheet'!$B47), MONTH('Calculation sheet'!$B47)-2, 1), Rates!$A$2:$F$503, 6, FALSE),
          VLOOKUP(DATE(YEAR('Calculation sheet'!$B47), MONTH('Calculation sheet'!$B47)-3, 1), Rates!$A$2:$F$503, 6, FALSE)
        )
      )
    ),
    IFERROR(
      VLOOKUP(DATE(YEAR('Calculation sheet'!$B47), MONTH('Calculation sheet'!$B47), 1), Rates!$A$2:$G$503, 7, FALSE),
      IFERROR(
        VLOOKUP(DATE(YEAR('Calculation sheet'!$B47), MONTH('Calculation sheet'!$B47)-1, 1), Rates!$A$2:$G$503, 7, FALSE),
        IFERROR(
          VLOOKUP(DATE(YEAR('Calculation sheet'!$B47), MONTH('Calculation sheet'!$B47)-2, 1), Rates!$A$2:$G$503, 7, FALSE),
          VLOOKUP(DATE(YEAR('Calculation sheet'!$B47), MONTH('Calculation sheet'!$B47)-3, 1), Rates!$A$2:$G$503, 7, FALSE)
        )
      )
    )
  ))))),
  ""
)</f>
        <v/>
      </c>
      <c r="E47" s="105" t="str">
        <f>IF(AND('Calculation sheet'!$C47&lt;&gt;0,'Calculation sheet'!$D47=0%),D46,'Calculation sheet'!$D47)</f>
        <v/>
      </c>
      <c r="F47" s="105" t="str">
        <f t="shared" si="0"/>
        <v/>
      </c>
      <c r="G47" s="106" t="str">
        <f>IFERROR(IF('Calculation sheet'!$F47&lt;&gt;"",$A$4*'Calculation sheet'!$C47*'Calculation sheet'!$F47/N47,""),"")</f>
        <v/>
      </c>
      <c r="H47" s="105" t="str">
        <f>IF(Input!$B$10=Input!$I$2,
  IFERROR(VLOOKUP(DATE(YEAR('Calculation sheet'!$B47), MONTH('Calculation sheet'!$B47), 1), Rates!$A$2:$C$503, 3, FALSE),
  IFERROR(VLOOKUP(DATE(YEAR('Calculation sheet'!$B47), MONTH('Calculation sheet'!$B47)-1, 1), Rates!$A$2:$C$503, 3, FALSE),
  IFERROR(VLOOKUP(DATE(YEAR('Calculation sheet'!$B47), MONTH('Calculation sheet'!$B47)-2, 1), Rates!$A$2:$C$503, 3, FALSE), IFERROR(VLOOKUP(DATE(YEAR('Calculation sheet'!$B47), MONTH('Calculation sheet'!$B47)-3, 1), Rates!$A$2:$C$503, 3, FALSE),
  "")))),
IF(Input!$B$10=Input!$I$3,
  IFERROR(VLOOKUP(DATE(YEAR('Calculation sheet'!$B47), MONTH('Calculation sheet'!$B47), 1), Rates!$A$2:$D$503, 4, FALSE),
  IFERROR(VLOOKUP(DATE(YEAR('Calculation sheet'!$B47), MONTH('Calculation sheet'!$B47)-1, 1), Rates!$A$2:$D$503, 4, FALSE),
  IFERROR(VLOOKUP(DATE(YEAR('Calculation sheet'!$B47), MONTH('Calculation sheet'!$B47)-2, 1), Rates!$A$2:$D$503, 4, FALSE), IFERROR(VLOOKUP(DATE(YEAR('Calculation sheet'!$B47), MONTH('Calculation sheet'!$B47)-3, 1), Rates!$A$2:$D$503, 4, FALSE),
  "")))),
IF(Input!$B$10=Input!$I$4,
  IFERROR(VLOOKUP(DATE(YEAR('Calculation sheet'!$B47), MONTH('Calculation sheet'!$B47), 1), Rates!$A$2:$E$503, 5, FALSE),
  IFERROR(VLOOKUP(DATE(YEAR('Calculation sheet'!$B47), MONTH('Calculation sheet'!$B47)-1, 1), Rates!$A$2:$E$503, 5, FALSE),
  IFERROR(VLOOKUP(DATE(YEAR('Calculation sheet'!$B47), MONTH('Calculation sheet'!$B47)-2, 1), Rates!$A$2:$E$503, 5, FALSE), IFERROR(VLOOKUP(DATE(YEAR('Calculation sheet'!$B47), MONTH('Calculation sheet'!$B47)-3, 1), Rates!$A$2:$E$503, 5, FALSE),
  "")))),
IF(Input!$B$10=Input!$I$5,
  IFERROR(VLOOKUP(DATE(YEAR('Calculation sheet'!$B47), MONTH('Calculation sheet'!$B47), 1), Rates!$A$2:$F$503, 6, FALSE),
  IFERROR(VLOOKUP(DATE(YEAR('Calculation sheet'!$B47), MONTH('Calculation sheet'!$B47)-1, 1), Rates!$A$2:$F$503, 6, FALSE),
  IFERROR(VLOOKUP(DATE(YEAR('Calculation sheet'!$B47), MONTH('Calculation sheet'!$B47)-2, 1), Rates!$A$2:$F$503, 6, FALSE), IFERROR(VLOOKUP(DATE(YEAR('Calculation sheet'!$B47), MONTH('Calculation sheet'!$B47)-3, 1), Rates!$A$2:$F$503, 6, FALSE),
  "")))),
IF(Input!$B$10=Input!$I$6,
  IFERROR(VLOOKUP(DATE(YEAR('Calculation sheet'!$B47), MONTH('Calculation sheet'!$B47), 1), Rates!$A$2:$G$503, 7, FALSE),
  IFERROR(VLOOKUP(DATE(YEAR('Calculation sheet'!$B47), MONTH('Calculation sheet'!$B47)-1, 1), Rates!$A$2:$G$503, 7, FALSE),
  IFERROR(VLOOKUP(DATE(YEAR('Calculation sheet'!$B47), MONTH('Calculation sheet'!$B47)-2, 1), Rates!$A$2:$G$503, 7, FALSE), IFERROR(VLOOKUP(DATE(YEAR('Calculation sheet'!$B47), MONTH('Calculation sheet'!$B47)-3, 1), Rates!$A$2:$G$503, 7, FALSE),
  "")))),
"")))))</f>
        <v/>
      </c>
      <c r="I47" s="107" t="str">
        <f>IF(AND('Calculation sheet'!$C47&lt;&gt;0,'Calculation sheet'!$H47=0%),H46,'Calculation sheet'!$H47)</f>
        <v/>
      </c>
      <c r="J47" s="108" t="str">
        <f t="shared" si="1"/>
        <v/>
      </c>
      <c r="K47" s="109" t="str">
        <f>IFERROR($A$4*'Calculation sheet'!$C47*'Calculation sheet'!$J47/N47,"")</f>
        <v/>
      </c>
      <c r="L47" s="110" t="str">
        <f>IFERROR('Calculation sheet'!$K47-'Calculation sheet'!$G47,"")</f>
        <v/>
      </c>
      <c r="M47" t="str">
        <f t="shared" si="2"/>
        <v/>
      </c>
      <c r="N47" s="133" t="str">
        <f t="shared" si="3"/>
        <v/>
      </c>
      <c r="O47" s="54"/>
      <c r="P47" s="54"/>
    </row>
    <row r="48" spans="1:16" x14ac:dyDescent="0.25">
      <c r="A48" s="101">
        <v>42</v>
      </c>
      <c r="B48" s="111" t="str">
        <f>IFERROR(IF(DATE(YEAR(B47),MONTH(B47),1)&gt;=DATE(YEAR(Input!$E$4),MONTH(Input!$E$4),1),"",DATE(YEAR(B47),MONTH(B47)+1,1)),"")</f>
        <v/>
      </c>
      <c r="C48" s="112" t="str">
        <f>IFERROR(IF(DATE(YEAR('Calculation sheet'!$B48),MONTH('Calculation sheet'!$B48),1)=DATE(YEAR(Input!$E$4),MONTH(Input!$E$4),1),Input!$H$4,IF('Calculation sheet'!$B48&lt;&gt;"",DAY(EOMONTH('Calculation sheet'!$B48,0)),"")),"")</f>
        <v/>
      </c>
      <c r="D48" s="105" t="str">
        <f>IFERROR(
  IF($C$4&lt;365,
    IFERROR(
      VLOOKUP(DATE(YEAR('Calculation sheet'!$B48), MONTH('Calculation sheet'!$B48), 1), Rates!$A$2:$B$503, 2, FALSE),
      IFERROR(
        VLOOKUP(DATE(YEAR('Calculation sheet'!$B48), MONTH('Calculation sheet'!$B48)-1, 1), Rates!$A$2:$B$503, 2, FALSE),
        IFERROR(
          VLOOKUP(DATE(YEAR('Calculation sheet'!$B48), MONTH('Calculation sheet'!$B48)-2, 1), Rates!$A$2:$B$503, 2, FALSE),
          VLOOKUP(DATE(YEAR('Calculation sheet'!$B48), MONTH('Calculation sheet'!$B48)-3, 1), Rates!$A$2:$B$503, 2, FALSE)
        )
      )
    ),
  IF($C$4&lt;730,
    IFERROR(
      VLOOKUP(DATE(YEAR('Calculation sheet'!$B48), MONTH('Calculation sheet'!$B48), 1), Rates!$A$2:$C$503, 3, FALSE),
      IFERROR(
        VLOOKUP(DATE(YEAR('Calculation sheet'!$B48), MONTH('Calculation sheet'!$B48)-1, 1), Rates!$A$2:$C$503, 3, FALSE),
        IFERROR(
          VLOOKUP(DATE(YEAR('Calculation sheet'!$B48), MONTH('Calculation sheet'!$B48)-2, 1), Rates!$A$2:$C$503, 3, FALSE),
          VLOOKUP(DATE(YEAR('Calculation sheet'!$B48), MONTH('Calculation sheet'!$B48)-3, 1), Rates!$A$2:$C$503, 3, FALSE)
        )
      )
    ),
  IF($C$4&lt;1095,
    IFERROR(
      VLOOKUP(DATE(YEAR('Calculation sheet'!$B48), MONTH('Calculation sheet'!$B48), 1), Rates!$A$2:$D$503, 4, FALSE),
      IFERROR(
        VLOOKUP(DATE(YEAR('Calculation sheet'!$B48), MONTH('Calculation sheet'!$B48)-1, 1), Rates!$A$2:$D$503, 4, FALSE),
        IFERROR(
          VLOOKUP(DATE(YEAR('Calculation sheet'!$B48), MONTH('Calculation sheet'!$B48)-2, 1), Rates!$A$2:$D$503, 4, FALSE),
          VLOOKUP(DATE(YEAR('Calculation sheet'!$B48), MONTH('Calculation sheet'!$B48)-3, 1), Rates!$A$2:$D$503, 4, FALSE)
        )
      )
    ),
  IF($C$4&lt;1460,
    IFERROR(
      VLOOKUP(DATE(YEAR('Calculation sheet'!$B48), MONTH('Calculation sheet'!$B48), 1), Rates!$A$2:$E$503, 5, FALSE),
      IFERROR(
        VLOOKUP(DATE(YEAR('Calculation sheet'!$B48), MONTH('Calculation sheet'!$B48)-1, 1), Rates!$A$2:$E$503, 5, FALSE),
        IFERROR(
          VLOOKUP(DATE(YEAR('Calculation sheet'!$B48), MONTH('Calculation sheet'!$B48)-2, 1), Rates!$A$2:$E$503, 5, FALSE),
          VLOOKUP(DATE(YEAR('Calculation sheet'!$B48), MONTH('Calculation sheet'!$B48)-3, 1), Rates!$A$2:$E$503, 5, FALSE)
        )
      )
    ),
  IF($C$4&lt;1825,
    IFERROR(
      VLOOKUP(DATE(YEAR('Calculation sheet'!$B48), MONTH('Calculation sheet'!$B48), 1), Rates!$A$2:$F$503, 6, FALSE),
      IFERROR(
        VLOOKUP(DATE(YEAR('Calculation sheet'!$B48), MONTH('Calculation sheet'!$B48)-1, 1), Rates!$A$2:$F$503, 6, FALSE),
        IFERROR(
          VLOOKUP(DATE(YEAR('Calculation sheet'!$B48), MONTH('Calculation sheet'!$B48)-2, 1), Rates!$A$2:$F$503, 6, FALSE),
          VLOOKUP(DATE(YEAR('Calculation sheet'!$B48), MONTH('Calculation sheet'!$B48)-3, 1), Rates!$A$2:$F$503, 6, FALSE)
        )
      )
    ),
    IFERROR(
      VLOOKUP(DATE(YEAR('Calculation sheet'!$B48), MONTH('Calculation sheet'!$B48), 1), Rates!$A$2:$G$503, 7, FALSE),
      IFERROR(
        VLOOKUP(DATE(YEAR('Calculation sheet'!$B48), MONTH('Calculation sheet'!$B48)-1, 1), Rates!$A$2:$G$503, 7, FALSE),
        IFERROR(
          VLOOKUP(DATE(YEAR('Calculation sheet'!$B48), MONTH('Calculation sheet'!$B48)-2, 1), Rates!$A$2:$G$503, 7, FALSE),
          VLOOKUP(DATE(YEAR('Calculation sheet'!$B48), MONTH('Calculation sheet'!$B48)-3, 1), Rates!$A$2:$G$503, 7, FALSE)
        )
      )
    )
  ))))),
  ""
)</f>
        <v/>
      </c>
      <c r="E48" s="113" t="str">
        <f>IF(AND('Calculation sheet'!$C48&lt;&gt;0,'Calculation sheet'!$D48=0%),D47,'Calculation sheet'!$D48)</f>
        <v/>
      </c>
      <c r="F48" s="105" t="str">
        <f t="shared" si="0"/>
        <v/>
      </c>
      <c r="G48" s="106" t="str">
        <f>IFERROR(IF('Calculation sheet'!$F48&lt;&gt;"",$A$4*'Calculation sheet'!$C48*'Calculation sheet'!$F48/N48,""),"")</f>
        <v/>
      </c>
      <c r="H48" s="105" t="str">
        <f>IF(Input!$B$10=Input!$I$2,
  IFERROR(VLOOKUP(DATE(YEAR('Calculation sheet'!$B48), MONTH('Calculation sheet'!$B48), 1), Rates!$A$2:$C$503, 3, FALSE),
  IFERROR(VLOOKUP(DATE(YEAR('Calculation sheet'!$B48), MONTH('Calculation sheet'!$B48)-1, 1), Rates!$A$2:$C$503, 3, FALSE),
  IFERROR(VLOOKUP(DATE(YEAR('Calculation sheet'!$B48), MONTH('Calculation sheet'!$B48)-2, 1), Rates!$A$2:$C$503, 3, FALSE), IFERROR(VLOOKUP(DATE(YEAR('Calculation sheet'!$B48), MONTH('Calculation sheet'!$B48)-3, 1), Rates!$A$2:$C$503, 3, FALSE),
  "")))),
IF(Input!$B$10=Input!$I$3,
  IFERROR(VLOOKUP(DATE(YEAR('Calculation sheet'!$B48), MONTH('Calculation sheet'!$B48), 1), Rates!$A$2:$D$503, 4, FALSE),
  IFERROR(VLOOKUP(DATE(YEAR('Calculation sheet'!$B48), MONTH('Calculation sheet'!$B48)-1, 1), Rates!$A$2:$D$503, 4, FALSE),
  IFERROR(VLOOKUP(DATE(YEAR('Calculation sheet'!$B48), MONTH('Calculation sheet'!$B48)-2, 1), Rates!$A$2:$D$503, 4, FALSE), IFERROR(VLOOKUP(DATE(YEAR('Calculation sheet'!$B48), MONTH('Calculation sheet'!$B48)-3, 1), Rates!$A$2:$D$503, 4, FALSE),
  "")))),
IF(Input!$B$10=Input!$I$4,
  IFERROR(VLOOKUP(DATE(YEAR('Calculation sheet'!$B48), MONTH('Calculation sheet'!$B48), 1), Rates!$A$2:$E$503, 5, FALSE),
  IFERROR(VLOOKUP(DATE(YEAR('Calculation sheet'!$B48), MONTH('Calculation sheet'!$B48)-1, 1), Rates!$A$2:$E$503, 5, FALSE),
  IFERROR(VLOOKUP(DATE(YEAR('Calculation sheet'!$B48), MONTH('Calculation sheet'!$B48)-2, 1), Rates!$A$2:$E$503, 5, FALSE), IFERROR(VLOOKUP(DATE(YEAR('Calculation sheet'!$B48), MONTH('Calculation sheet'!$B48)-3, 1), Rates!$A$2:$E$503, 5, FALSE),
  "")))),
IF(Input!$B$10=Input!$I$5,
  IFERROR(VLOOKUP(DATE(YEAR('Calculation sheet'!$B48), MONTH('Calculation sheet'!$B48), 1), Rates!$A$2:$F$503, 6, FALSE),
  IFERROR(VLOOKUP(DATE(YEAR('Calculation sheet'!$B48), MONTH('Calculation sheet'!$B48)-1, 1), Rates!$A$2:$F$503, 6, FALSE),
  IFERROR(VLOOKUP(DATE(YEAR('Calculation sheet'!$B48), MONTH('Calculation sheet'!$B48)-2, 1), Rates!$A$2:$F$503, 6, FALSE), IFERROR(VLOOKUP(DATE(YEAR('Calculation sheet'!$B48), MONTH('Calculation sheet'!$B48)-3, 1), Rates!$A$2:$F$503, 6, FALSE),
  "")))),
IF(Input!$B$10=Input!$I$6,
  IFERROR(VLOOKUP(DATE(YEAR('Calculation sheet'!$B48), MONTH('Calculation sheet'!$B48), 1), Rates!$A$2:$G$503, 7, FALSE),
  IFERROR(VLOOKUP(DATE(YEAR('Calculation sheet'!$B48), MONTH('Calculation sheet'!$B48)-1, 1), Rates!$A$2:$G$503, 7, FALSE),
  IFERROR(VLOOKUP(DATE(YEAR('Calculation sheet'!$B48), MONTH('Calculation sheet'!$B48)-2, 1), Rates!$A$2:$G$503, 7, FALSE), IFERROR(VLOOKUP(DATE(YEAR('Calculation sheet'!$B48), MONTH('Calculation sheet'!$B48)-3, 1), Rates!$A$2:$G$503, 7, FALSE),
  "")))),
"")))))</f>
        <v/>
      </c>
      <c r="I48" s="114" t="str">
        <f>IF(AND('Calculation sheet'!$C48&lt;&gt;0,'Calculation sheet'!$H48=0%),H47,'Calculation sheet'!$H48)</f>
        <v/>
      </c>
      <c r="J48" s="108" t="str">
        <f t="shared" si="1"/>
        <v/>
      </c>
      <c r="K48" s="109" t="str">
        <f>IFERROR($A$4*'Calculation sheet'!$C48*'Calculation sheet'!$J48/N48,"")</f>
        <v/>
      </c>
      <c r="L48" s="115" t="str">
        <f>IFERROR('Calculation sheet'!$K48-'Calculation sheet'!$G48,"")</f>
        <v/>
      </c>
      <c r="M48" t="str">
        <f t="shared" si="2"/>
        <v/>
      </c>
      <c r="N48" s="133" t="str">
        <f t="shared" si="3"/>
        <v/>
      </c>
      <c r="O48" s="54"/>
      <c r="P48" s="54"/>
    </row>
    <row r="49" spans="1:16" x14ac:dyDescent="0.25">
      <c r="A49" s="100">
        <v>43</v>
      </c>
      <c r="B49" s="103" t="str">
        <f>IFERROR(IF(DATE(YEAR(B48),MONTH(B48),1)&gt;=DATE(YEAR(Input!$E$4),MONTH(Input!$E$4),1),"",DATE(YEAR(B48),MONTH(B48)+1,1)),"")</f>
        <v/>
      </c>
      <c r="C49" s="104" t="str">
        <f>IFERROR(IF(DATE(YEAR('Calculation sheet'!$B49),MONTH('Calculation sheet'!$B49),1)=DATE(YEAR(Input!$E$4),MONTH(Input!$E$4),1),Input!$H$4,IF('Calculation sheet'!$B49&lt;&gt;"",DAY(EOMONTH('Calculation sheet'!$B49,0)),"")),"")</f>
        <v/>
      </c>
      <c r="D49" s="105" t="str">
        <f>IFERROR(
  IF($C$4&lt;365,
    IFERROR(
      VLOOKUP(DATE(YEAR('Calculation sheet'!$B49), MONTH('Calculation sheet'!$B49), 1), Rates!$A$2:$B$503, 2, FALSE),
      IFERROR(
        VLOOKUP(DATE(YEAR('Calculation sheet'!$B49), MONTH('Calculation sheet'!$B49)-1, 1), Rates!$A$2:$B$503, 2, FALSE),
        IFERROR(
          VLOOKUP(DATE(YEAR('Calculation sheet'!$B49), MONTH('Calculation sheet'!$B49)-2, 1), Rates!$A$2:$B$503, 2, FALSE),
          VLOOKUP(DATE(YEAR('Calculation sheet'!$B49), MONTH('Calculation sheet'!$B49)-3, 1), Rates!$A$2:$B$503, 2, FALSE)
        )
      )
    ),
  IF($C$4&lt;730,
    IFERROR(
      VLOOKUP(DATE(YEAR('Calculation sheet'!$B49), MONTH('Calculation sheet'!$B49), 1), Rates!$A$2:$C$503, 3, FALSE),
      IFERROR(
        VLOOKUP(DATE(YEAR('Calculation sheet'!$B49), MONTH('Calculation sheet'!$B49)-1, 1), Rates!$A$2:$C$503, 3, FALSE),
        IFERROR(
          VLOOKUP(DATE(YEAR('Calculation sheet'!$B49), MONTH('Calculation sheet'!$B49)-2, 1), Rates!$A$2:$C$503, 3, FALSE),
          VLOOKUP(DATE(YEAR('Calculation sheet'!$B49), MONTH('Calculation sheet'!$B49)-3, 1), Rates!$A$2:$C$503, 3, FALSE)
        )
      )
    ),
  IF($C$4&lt;1095,
    IFERROR(
      VLOOKUP(DATE(YEAR('Calculation sheet'!$B49), MONTH('Calculation sheet'!$B49), 1), Rates!$A$2:$D$503, 4, FALSE),
      IFERROR(
        VLOOKUP(DATE(YEAR('Calculation sheet'!$B49), MONTH('Calculation sheet'!$B49)-1, 1), Rates!$A$2:$D$503, 4, FALSE),
        IFERROR(
          VLOOKUP(DATE(YEAR('Calculation sheet'!$B49), MONTH('Calculation sheet'!$B49)-2, 1), Rates!$A$2:$D$503, 4, FALSE),
          VLOOKUP(DATE(YEAR('Calculation sheet'!$B49), MONTH('Calculation sheet'!$B49)-3, 1), Rates!$A$2:$D$503, 4, FALSE)
        )
      )
    ),
  IF($C$4&lt;1460,
    IFERROR(
      VLOOKUP(DATE(YEAR('Calculation sheet'!$B49), MONTH('Calculation sheet'!$B49), 1), Rates!$A$2:$E$503, 5, FALSE),
      IFERROR(
        VLOOKUP(DATE(YEAR('Calculation sheet'!$B49), MONTH('Calculation sheet'!$B49)-1, 1), Rates!$A$2:$E$503, 5, FALSE),
        IFERROR(
          VLOOKUP(DATE(YEAR('Calculation sheet'!$B49), MONTH('Calculation sheet'!$B49)-2, 1), Rates!$A$2:$E$503, 5, FALSE),
          VLOOKUP(DATE(YEAR('Calculation sheet'!$B49), MONTH('Calculation sheet'!$B49)-3, 1), Rates!$A$2:$E$503, 5, FALSE)
        )
      )
    ),
  IF($C$4&lt;1825,
    IFERROR(
      VLOOKUP(DATE(YEAR('Calculation sheet'!$B49), MONTH('Calculation sheet'!$B49), 1), Rates!$A$2:$F$503, 6, FALSE),
      IFERROR(
        VLOOKUP(DATE(YEAR('Calculation sheet'!$B49), MONTH('Calculation sheet'!$B49)-1, 1), Rates!$A$2:$F$503, 6, FALSE),
        IFERROR(
          VLOOKUP(DATE(YEAR('Calculation sheet'!$B49), MONTH('Calculation sheet'!$B49)-2, 1), Rates!$A$2:$F$503, 6, FALSE),
          VLOOKUP(DATE(YEAR('Calculation sheet'!$B49), MONTH('Calculation sheet'!$B49)-3, 1), Rates!$A$2:$F$503, 6, FALSE)
        )
      )
    ),
    IFERROR(
      VLOOKUP(DATE(YEAR('Calculation sheet'!$B49), MONTH('Calculation sheet'!$B49), 1), Rates!$A$2:$G$503, 7, FALSE),
      IFERROR(
        VLOOKUP(DATE(YEAR('Calculation sheet'!$B49), MONTH('Calculation sheet'!$B49)-1, 1), Rates!$A$2:$G$503, 7, FALSE),
        IFERROR(
          VLOOKUP(DATE(YEAR('Calculation sheet'!$B49), MONTH('Calculation sheet'!$B49)-2, 1), Rates!$A$2:$G$503, 7, FALSE),
          VLOOKUP(DATE(YEAR('Calculation sheet'!$B49), MONTH('Calculation sheet'!$B49)-3, 1), Rates!$A$2:$G$503, 7, FALSE)
        )
      )
    )
  ))))),
  ""
)</f>
        <v/>
      </c>
      <c r="E49" s="105" t="str">
        <f>IF(AND('Calculation sheet'!$C49&lt;&gt;0,'Calculation sheet'!$D49=0%),D48,'Calculation sheet'!$D49)</f>
        <v/>
      </c>
      <c r="F49" s="105" t="str">
        <f t="shared" si="0"/>
        <v/>
      </c>
      <c r="G49" s="106" t="str">
        <f>IFERROR(IF('Calculation sheet'!$F49&lt;&gt;"",$A$4*'Calculation sheet'!$C49*'Calculation sheet'!$F49/N49,""),"")</f>
        <v/>
      </c>
      <c r="H49" s="105" t="str">
        <f>IF(Input!$B$10=Input!$I$2,
  IFERROR(VLOOKUP(DATE(YEAR('Calculation sheet'!$B49), MONTH('Calculation sheet'!$B49), 1), Rates!$A$2:$C$503, 3, FALSE),
  IFERROR(VLOOKUP(DATE(YEAR('Calculation sheet'!$B49), MONTH('Calculation sheet'!$B49)-1, 1), Rates!$A$2:$C$503, 3, FALSE),
  IFERROR(VLOOKUP(DATE(YEAR('Calculation sheet'!$B49), MONTH('Calculation sheet'!$B49)-2, 1), Rates!$A$2:$C$503, 3, FALSE), IFERROR(VLOOKUP(DATE(YEAR('Calculation sheet'!$B49), MONTH('Calculation sheet'!$B49)-3, 1), Rates!$A$2:$C$503, 3, FALSE),
  "")))),
IF(Input!$B$10=Input!$I$3,
  IFERROR(VLOOKUP(DATE(YEAR('Calculation sheet'!$B49), MONTH('Calculation sheet'!$B49), 1), Rates!$A$2:$D$503, 4, FALSE),
  IFERROR(VLOOKUP(DATE(YEAR('Calculation sheet'!$B49), MONTH('Calculation sheet'!$B49)-1, 1), Rates!$A$2:$D$503, 4, FALSE),
  IFERROR(VLOOKUP(DATE(YEAR('Calculation sheet'!$B49), MONTH('Calculation sheet'!$B49)-2, 1), Rates!$A$2:$D$503, 4, FALSE), IFERROR(VLOOKUP(DATE(YEAR('Calculation sheet'!$B49), MONTH('Calculation sheet'!$B49)-3, 1), Rates!$A$2:$D$503, 4, FALSE),
  "")))),
IF(Input!$B$10=Input!$I$4,
  IFERROR(VLOOKUP(DATE(YEAR('Calculation sheet'!$B49), MONTH('Calculation sheet'!$B49), 1), Rates!$A$2:$E$503, 5, FALSE),
  IFERROR(VLOOKUP(DATE(YEAR('Calculation sheet'!$B49), MONTH('Calculation sheet'!$B49)-1, 1), Rates!$A$2:$E$503, 5, FALSE),
  IFERROR(VLOOKUP(DATE(YEAR('Calculation sheet'!$B49), MONTH('Calculation sheet'!$B49)-2, 1), Rates!$A$2:$E$503, 5, FALSE), IFERROR(VLOOKUP(DATE(YEAR('Calculation sheet'!$B49), MONTH('Calculation sheet'!$B49)-3, 1), Rates!$A$2:$E$503, 5, FALSE),
  "")))),
IF(Input!$B$10=Input!$I$5,
  IFERROR(VLOOKUP(DATE(YEAR('Calculation sheet'!$B49), MONTH('Calculation sheet'!$B49), 1), Rates!$A$2:$F$503, 6, FALSE),
  IFERROR(VLOOKUP(DATE(YEAR('Calculation sheet'!$B49), MONTH('Calculation sheet'!$B49)-1, 1), Rates!$A$2:$F$503, 6, FALSE),
  IFERROR(VLOOKUP(DATE(YEAR('Calculation sheet'!$B49), MONTH('Calculation sheet'!$B49)-2, 1), Rates!$A$2:$F$503, 6, FALSE), IFERROR(VLOOKUP(DATE(YEAR('Calculation sheet'!$B49), MONTH('Calculation sheet'!$B49)-3, 1), Rates!$A$2:$F$503, 6, FALSE),
  "")))),
IF(Input!$B$10=Input!$I$6,
  IFERROR(VLOOKUP(DATE(YEAR('Calculation sheet'!$B49), MONTH('Calculation sheet'!$B49), 1), Rates!$A$2:$G$503, 7, FALSE),
  IFERROR(VLOOKUP(DATE(YEAR('Calculation sheet'!$B49), MONTH('Calculation sheet'!$B49)-1, 1), Rates!$A$2:$G$503, 7, FALSE),
  IFERROR(VLOOKUP(DATE(YEAR('Calculation sheet'!$B49), MONTH('Calculation sheet'!$B49)-2, 1), Rates!$A$2:$G$503, 7, FALSE), IFERROR(VLOOKUP(DATE(YEAR('Calculation sheet'!$B49), MONTH('Calculation sheet'!$B49)-3, 1), Rates!$A$2:$G$503, 7, FALSE),
  "")))),
"")))))</f>
        <v/>
      </c>
      <c r="I49" s="107" t="str">
        <f>IF(AND('Calculation sheet'!$C49&lt;&gt;0,'Calculation sheet'!$H49=0%),H48,'Calculation sheet'!$H49)</f>
        <v/>
      </c>
      <c r="J49" s="108" t="str">
        <f t="shared" si="1"/>
        <v/>
      </c>
      <c r="K49" s="109" t="str">
        <f>IFERROR($A$4*'Calculation sheet'!$C49*'Calculation sheet'!$J49/N49,"")</f>
        <v/>
      </c>
      <c r="L49" s="110" t="str">
        <f>IFERROR('Calculation sheet'!$K49-'Calculation sheet'!$G49,"")</f>
        <v/>
      </c>
      <c r="M49" t="str">
        <f t="shared" si="2"/>
        <v/>
      </c>
      <c r="N49" s="133" t="str">
        <f t="shared" si="3"/>
        <v/>
      </c>
      <c r="O49" s="54"/>
      <c r="P49" s="54"/>
    </row>
    <row r="50" spans="1:16" x14ac:dyDescent="0.25">
      <c r="A50" s="101">
        <v>44</v>
      </c>
      <c r="B50" s="111" t="str">
        <f>IFERROR(IF(DATE(YEAR(B49),MONTH(B49),1)&gt;=DATE(YEAR(Input!$E$4),MONTH(Input!$E$4),1),"",DATE(YEAR(B49),MONTH(B49)+1,1)),"")</f>
        <v/>
      </c>
      <c r="C50" s="112" t="str">
        <f>IFERROR(IF(DATE(YEAR('Calculation sheet'!$B50),MONTH('Calculation sheet'!$B50),1)=DATE(YEAR(Input!$E$4),MONTH(Input!$E$4),1),Input!$H$4,IF('Calculation sheet'!$B50&lt;&gt;"",DAY(EOMONTH('Calculation sheet'!$B50,0)),"")),"")</f>
        <v/>
      </c>
      <c r="D50" s="105" t="str">
        <f>IFERROR(
  IF($C$4&lt;365,
    IFERROR(
      VLOOKUP(DATE(YEAR('Calculation sheet'!$B50), MONTH('Calculation sheet'!$B50), 1), Rates!$A$2:$B$503, 2, FALSE),
      IFERROR(
        VLOOKUP(DATE(YEAR('Calculation sheet'!$B50), MONTH('Calculation sheet'!$B50)-1, 1), Rates!$A$2:$B$503, 2, FALSE),
        IFERROR(
          VLOOKUP(DATE(YEAR('Calculation sheet'!$B50), MONTH('Calculation sheet'!$B50)-2, 1), Rates!$A$2:$B$503, 2, FALSE),
          VLOOKUP(DATE(YEAR('Calculation sheet'!$B50), MONTH('Calculation sheet'!$B50)-3, 1), Rates!$A$2:$B$503, 2, FALSE)
        )
      )
    ),
  IF($C$4&lt;730,
    IFERROR(
      VLOOKUP(DATE(YEAR('Calculation sheet'!$B50), MONTH('Calculation sheet'!$B50), 1), Rates!$A$2:$C$503, 3, FALSE),
      IFERROR(
        VLOOKUP(DATE(YEAR('Calculation sheet'!$B50), MONTH('Calculation sheet'!$B50)-1, 1), Rates!$A$2:$C$503, 3, FALSE),
        IFERROR(
          VLOOKUP(DATE(YEAR('Calculation sheet'!$B50), MONTH('Calculation sheet'!$B50)-2, 1), Rates!$A$2:$C$503, 3, FALSE),
          VLOOKUP(DATE(YEAR('Calculation sheet'!$B50), MONTH('Calculation sheet'!$B50)-3, 1), Rates!$A$2:$C$503, 3, FALSE)
        )
      )
    ),
  IF($C$4&lt;1095,
    IFERROR(
      VLOOKUP(DATE(YEAR('Calculation sheet'!$B50), MONTH('Calculation sheet'!$B50), 1), Rates!$A$2:$D$503, 4, FALSE),
      IFERROR(
        VLOOKUP(DATE(YEAR('Calculation sheet'!$B50), MONTH('Calculation sheet'!$B50)-1, 1), Rates!$A$2:$D$503, 4, FALSE),
        IFERROR(
          VLOOKUP(DATE(YEAR('Calculation sheet'!$B50), MONTH('Calculation sheet'!$B50)-2, 1), Rates!$A$2:$D$503, 4, FALSE),
          VLOOKUP(DATE(YEAR('Calculation sheet'!$B50), MONTH('Calculation sheet'!$B50)-3, 1), Rates!$A$2:$D$503, 4, FALSE)
        )
      )
    ),
  IF($C$4&lt;1460,
    IFERROR(
      VLOOKUP(DATE(YEAR('Calculation sheet'!$B50), MONTH('Calculation sheet'!$B50), 1), Rates!$A$2:$E$503, 5, FALSE),
      IFERROR(
        VLOOKUP(DATE(YEAR('Calculation sheet'!$B50), MONTH('Calculation sheet'!$B50)-1, 1), Rates!$A$2:$E$503, 5, FALSE),
        IFERROR(
          VLOOKUP(DATE(YEAR('Calculation sheet'!$B50), MONTH('Calculation sheet'!$B50)-2, 1), Rates!$A$2:$E$503, 5, FALSE),
          VLOOKUP(DATE(YEAR('Calculation sheet'!$B50), MONTH('Calculation sheet'!$B50)-3, 1), Rates!$A$2:$E$503, 5, FALSE)
        )
      )
    ),
  IF($C$4&lt;1825,
    IFERROR(
      VLOOKUP(DATE(YEAR('Calculation sheet'!$B50), MONTH('Calculation sheet'!$B50), 1), Rates!$A$2:$F$503, 6, FALSE),
      IFERROR(
        VLOOKUP(DATE(YEAR('Calculation sheet'!$B50), MONTH('Calculation sheet'!$B50)-1, 1), Rates!$A$2:$F$503, 6, FALSE),
        IFERROR(
          VLOOKUP(DATE(YEAR('Calculation sheet'!$B50), MONTH('Calculation sheet'!$B50)-2, 1), Rates!$A$2:$F$503, 6, FALSE),
          VLOOKUP(DATE(YEAR('Calculation sheet'!$B50), MONTH('Calculation sheet'!$B50)-3, 1), Rates!$A$2:$F$503, 6, FALSE)
        )
      )
    ),
    IFERROR(
      VLOOKUP(DATE(YEAR('Calculation sheet'!$B50), MONTH('Calculation sheet'!$B50), 1), Rates!$A$2:$G$503, 7, FALSE),
      IFERROR(
        VLOOKUP(DATE(YEAR('Calculation sheet'!$B50), MONTH('Calculation sheet'!$B50)-1, 1), Rates!$A$2:$G$503, 7, FALSE),
        IFERROR(
          VLOOKUP(DATE(YEAR('Calculation sheet'!$B50), MONTH('Calculation sheet'!$B50)-2, 1), Rates!$A$2:$G$503, 7, FALSE),
          VLOOKUP(DATE(YEAR('Calculation sheet'!$B50), MONTH('Calculation sheet'!$B50)-3, 1), Rates!$A$2:$G$503, 7, FALSE)
        )
      )
    )
  ))))),
  ""
)</f>
        <v/>
      </c>
      <c r="E50" s="113" t="str">
        <f>IF(AND('Calculation sheet'!$C50&lt;&gt;0,'Calculation sheet'!$D50=0%),D49,'Calculation sheet'!$D50)</f>
        <v/>
      </c>
      <c r="F50" s="113" t="str">
        <f>IF(AND('Calculation sheet'!$C50&lt;&gt;0,'Calculation sheet'!$E50=0%),E49,'Calculation sheet'!$E50)</f>
        <v/>
      </c>
      <c r="G50" s="106" t="str">
        <f>IFERROR(IF('Calculation sheet'!$F50&lt;&gt;"",$A$4*'Calculation sheet'!$C50*'Calculation sheet'!$F50/N50,""),"")</f>
        <v/>
      </c>
      <c r="H50" s="105" t="str">
        <f>IF(Input!$B$10=Input!$I$2,
  IFERROR(VLOOKUP(DATE(YEAR('Calculation sheet'!$B50), MONTH('Calculation sheet'!$B50), 1), Rates!$A$2:$C$503, 3, FALSE),
  IFERROR(VLOOKUP(DATE(YEAR('Calculation sheet'!$B50), MONTH('Calculation sheet'!$B50)-1, 1), Rates!$A$2:$C$503, 3, FALSE),
  IFERROR(VLOOKUP(DATE(YEAR('Calculation sheet'!$B50), MONTH('Calculation sheet'!$B50)-2, 1), Rates!$A$2:$C$503, 3, FALSE), IFERROR(VLOOKUP(DATE(YEAR('Calculation sheet'!$B50), MONTH('Calculation sheet'!$B50)-3, 1), Rates!$A$2:$C$503, 3, FALSE),
  "")))),
IF(Input!$B$10=Input!$I$3,
  IFERROR(VLOOKUP(DATE(YEAR('Calculation sheet'!$B50), MONTH('Calculation sheet'!$B50), 1), Rates!$A$2:$D$503, 4, FALSE),
  IFERROR(VLOOKUP(DATE(YEAR('Calculation sheet'!$B50), MONTH('Calculation sheet'!$B50)-1, 1), Rates!$A$2:$D$503, 4, FALSE),
  IFERROR(VLOOKUP(DATE(YEAR('Calculation sheet'!$B50), MONTH('Calculation sheet'!$B50)-2, 1), Rates!$A$2:$D$503, 4, FALSE), IFERROR(VLOOKUP(DATE(YEAR('Calculation sheet'!$B50), MONTH('Calculation sheet'!$B50)-3, 1), Rates!$A$2:$D$503, 4, FALSE),
  "")))),
IF(Input!$B$10=Input!$I$4,
  IFERROR(VLOOKUP(DATE(YEAR('Calculation sheet'!$B50), MONTH('Calculation sheet'!$B50), 1), Rates!$A$2:$E$503, 5, FALSE),
  IFERROR(VLOOKUP(DATE(YEAR('Calculation sheet'!$B50), MONTH('Calculation sheet'!$B50)-1, 1), Rates!$A$2:$E$503, 5, FALSE),
  IFERROR(VLOOKUP(DATE(YEAR('Calculation sheet'!$B50), MONTH('Calculation sheet'!$B50)-2, 1), Rates!$A$2:$E$503, 5, FALSE), IFERROR(VLOOKUP(DATE(YEAR('Calculation sheet'!$B50), MONTH('Calculation sheet'!$B50)-3, 1), Rates!$A$2:$E$503, 5, FALSE),
  "")))),
IF(Input!$B$10=Input!$I$5,
  IFERROR(VLOOKUP(DATE(YEAR('Calculation sheet'!$B50), MONTH('Calculation sheet'!$B50), 1), Rates!$A$2:$F$503, 6, FALSE),
  IFERROR(VLOOKUP(DATE(YEAR('Calculation sheet'!$B50), MONTH('Calculation sheet'!$B50)-1, 1), Rates!$A$2:$F$503, 6, FALSE),
  IFERROR(VLOOKUP(DATE(YEAR('Calculation sheet'!$B50), MONTH('Calculation sheet'!$B50)-2, 1), Rates!$A$2:$F$503, 6, FALSE), IFERROR(VLOOKUP(DATE(YEAR('Calculation sheet'!$B50), MONTH('Calculation sheet'!$B50)-3, 1), Rates!$A$2:$F$503, 6, FALSE),
  "")))),
IF(Input!$B$10=Input!$I$6,
  IFERROR(VLOOKUP(DATE(YEAR('Calculation sheet'!$B50), MONTH('Calculation sheet'!$B50), 1), Rates!$A$2:$G$503, 7, FALSE),
  IFERROR(VLOOKUP(DATE(YEAR('Calculation sheet'!$B50), MONTH('Calculation sheet'!$B50)-1, 1), Rates!$A$2:$G$503, 7, FALSE),
  IFERROR(VLOOKUP(DATE(YEAR('Calculation sheet'!$B50), MONTH('Calculation sheet'!$B50)-2, 1), Rates!$A$2:$G$503, 7, FALSE), IFERROR(VLOOKUP(DATE(YEAR('Calculation sheet'!$B50), MONTH('Calculation sheet'!$B50)-3, 1), Rates!$A$2:$G$503, 7, FALSE),
  "")))),
"")))))</f>
        <v/>
      </c>
      <c r="I50" s="114" t="str">
        <f>IF(AND('Calculation sheet'!$C50&lt;&gt;0,'Calculation sheet'!$H50=0%),H49,'Calculation sheet'!$H50)</f>
        <v/>
      </c>
      <c r="J50" s="108" t="str">
        <f t="shared" si="1"/>
        <v/>
      </c>
      <c r="K50" s="109" t="str">
        <f>IFERROR($A$4*'Calculation sheet'!$C50*'Calculation sheet'!$J50/N50,"")</f>
        <v/>
      </c>
      <c r="L50" s="115" t="str">
        <f>IFERROR('Calculation sheet'!$K50-'Calculation sheet'!$G50,"")</f>
        <v/>
      </c>
      <c r="M50" t="str">
        <f t="shared" si="2"/>
        <v/>
      </c>
      <c r="N50" s="133" t="str">
        <f t="shared" si="3"/>
        <v/>
      </c>
      <c r="O50" s="54"/>
      <c r="P50" s="54"/>
    </row>
    <row r="51" spans="1:16" x14ac:dyDescent="0.25">
      <c r="A51" s="100">
        <v>45</v>
      </c>
      <c r="B51" s="103" t="str">
        <f>IFERROR(IF(DATE(YEAR(B50),MONTH(B50),1)&gt;=DATE(YEAR(Input!$E$4),MONTH(Input!$E$4),1),"",DATE(YEAR(B50),MONTH(B50)+1,1)),"")</f>
        <v/>
      </c>
      <c r="C51" s="104" t="str">
        <f>IFERROR(IF(DATE(YEAR('Calculation sheet'!$B51),MONTH('Calculation sheet'!$B51),1)=DATE(YEAR(Input!$E$4),MONTH(Input!$E$4),1),Input!$H$4,IF('Calculation sheet'!$B51&lt;&gt;"",DAY(EOMONTH('Calculation sheet'!$B51,0)),"")),"")</f>
        <v/>
      </c>
      <c r="D51" s="105" t="str">
        <f>IFERROR(
  IF($C$4&lt;365,
    IFERROR(
      VLOOKUP(DATE(YEAR('Calculation sheet'!$B51), MONTH('Calculation sheet'!$B51), 1), Rates!$A$2:$B$503, 2, FALSE),
      IFERROR(
        VLOOKUP(DATE(YEAR('Calculation sheet'!$B51), MONTH('Calculation sheet'!$B51)-1, 1), Rates!$A$2:$B$503, 2, FALSE),
        IFERROR(
          VLOOKUP(DATE(YEAR('Calculation sheet'!$B51), MONTH('Calculation sheet'!$B51)-2, 1), Rates!$A$2:$B$503, 2, FALSE),
          VLOOKUP(DATE(YEAR('Calculation sheet'!$B51), MONTH('Calculation sheet'!$B51)-3, 1), Rates!$A$2:$B$503, 2, FALSE)
        )
      )
    ),
  IF($C$4&lt;730,
    IFERROR(
      VLOOKUP(DATE(YEAR('Calculation sheet'!$B51), MONTH('Calculation sheet'!$B51), 1), Rates!$A$2:$C$503, 3, FALSE),
      IFERROR(
        VLOOKUP(DATE(YEAR('Calculation sheet'!$B51), MONTH('Calculation sheet'!$B51)-1, 1), Rates!$A$2:$C$503, 3, FALSE),
        IFERROR(
          VLOOKUP(DATE(YEAR('Calculation sheet'!$B51), MONTH('Calculation sheet'!$B51)-2, 1), Rates!$A$2:$C$503, 3, FALSE),
          VLOOKUP(DATE(YEAR('Calculation sheet'!$B51), MONTH('Calculation sheet'!$B51)-3, 1), Rates!$A$2:$C$503, 3, FALSE)
        )
      )
    ),
  IF($C$4&lt;1095,
    IFERROR(
      VLOOKUP(DATE(YEAR('Calculation sheet'!$B51), MONTH('Calculation sheet'!$B51), 1), Rates!$A$2:$D$503, 4, FALSE),
      IFERROR(
        VLOOKUP(DATE(YEAR('Calculation sheet'!$B51), MONTH('Calculation sheet'!$B51)-1, 1), Rates!$A$2:$D$503, 4, FALSE),
        IFERROR(
          VLOOKUP(DATE(YEAR('Calculation sheet'!$B51), MONTH('Calculation sheet'!$B51)-2, 1), Rates!$A$2:$D$503, 4, FALSE),
          VLOOKUP(DATE(YEAR('Calculation sheet'!$B51), MONTH('Calculation sheet'!$B51)-3, 1), Rates!$A$2:$D$503, 4, FALSE)
        )
      )
    ),
  IF($C$4&lt;1460,
    IFERROR(
      VLOOKUP(DATE(YEAR('Calculation sheet'!$B51), MONTH('Calculation sheet'!$B51), 1), Rates!$A$2:$E$503, 5, FALSE),
      IFERROR(
        VLOOKUP(DATE(YEAR('Calculation sheet'!$B51), MONTH('Calculation sheet'!$B51)-1, 1), Rates!$A$2:$E$503, 5, FALSE),
        IFERROR(
          VLOOKUP(DATE(YEAR('Calculation sheet'!$B51), MONTH('Calculation sheet'!$B51)-2, 1), Rates!$A$2:$E$503, 5, FALSE),
          VLOOKUP(DATE(YEAR('Calculation sheet'!$B51), MONTH('Calculation sheet'!$B51)-3, 1), Rates!$A$2:$E$503, 5, FALSE)
        )
      )
    ),
  IF($C$4&lt;1825,
    IFERROR(
      VLOOKUP(DATE(YEAR('Calculation sheet'!$B51), MONTH('Calculation sheet'!$B51), 1), Rates!$A$2:$F$503, 6, FALSE),
      IFERROR(
        VLOOKUP(DATE(YEAR('Calculation sheet'!$B51), MONTH('Calculation sheet'!$B51)-1, 1), Rates!$A$2:$F$503, 6, FALSE),
        IFERROR(
          VLOOKUP(DATE(YEAR('Calculation sheet'!$B51), MONTH('Calculation sheet'!$B51)-2, 1), Rates!$A$2:$F$503, 6, FALSE),
          VLOOKUP(DATE(YEAR('Calculation sheet'!$B51), MONTH('Calculation sheet'!$B51)-3, 1), Rates!$A$2:$F$503, 6, FALSE)
        )
      )
    ),
    IFERROR(
      VLOOKUP(DATE(YEAR('Calculation sheet'!$B51), MONTH('Calculation sheet'!$B51), 1), Rates!$A$2:$G$503, 7, FALSE),
      IFERROR(
        VLOOKUP(DATE(YEAR('Calculation sheet'!$B51), MONTH('Calculation sheet'!$B51)-1, 1), Rates!$A$2:$G$503, 7, FALSE),
        IFERROR(
          VLOOKUP(DATE(YEAR('Calculation sheet'!$B51), MONTH('Calculation sheet'!$B51)-2, 1), Rates!$A$2:$G$503, 7, FALSE),
          VLOOKUP(DATE(YEAR('Calculation sheet'!$B51), MONTH('Calculation sheet'!$B51)-3, 1), Rates!$A$2:$G$503, 7, FALSE)
        )
      )
    )
  ))))),
  ""
)</f>
        <v/>
      </c>
      <c r="E51" s="105" t="str">
        <f>IF(AND('Calculation sheet'!$C51&lt;&gt;0,'Calculation sheet'!$D51=0%),D50,'Calculation sheet'!$D51)</f>
        <v/>
      </c>
      <c r="F51" s="105" t="str">
        <f>IF(AND('Calculation sheet'!$C51&lt;&gt;0,'Calculation sheet'!$E51=0%),E50,'Calculation sheet'!$E51)</f>
        <v/>
      </c>
      <c r="G51" s="106" t="str">
        <f>IFERROR(IF('Calculation sheet'!$F51&lt;&gt;"",$A$4*'Calculation sheet'!$C51*'Calculation sheet'!$F51/N51,""),"")</f>
        <v/>
      </c>
      <c r="H51" s="105" t="str">
        <f>IF(Input!$B$10=Input!$I$2,
  IFERROR(VLOOKUP(DATE(YEAR('Calculation sheet'!$B51), MONTH('Calculation sheet'!$B51), 1), Rates!$A$2:$C$503, 3, FALSE),
  IFERROR(VLOOKUP(DATE(YEAR('Calculation sheet'!$B51), MONTH('Calculation sheet'!$B51)-1, 1), Rates!$A$2:$C$503, 3, FALSE),
  IFERROR(VLOOKUP(DATE(YEAR('Calculation sheet'!$B51), MONTH('Calculation sheet'!$B51)-2, 1), Rates!$A$2:$C$503, 3, FALSE), IFERROR(VLOOKUP(DATE(YEAR('Calculation sheet'!$B51), MONTH('Calculation sheet'!$B51)-3, 1), Rates!$A$2:$C$503, 3, FALSE),
  "")))),
IF(Input!$B$10=Input!$I$3,
  IFERROR(VLOOKUP(DATE(YEAR('Calculation sheet'!$B51), MONTH('Calculation sheet'!$B51), 1), Rates!$A$2:$D$503, 4, FALSE),
  IFERROR(VLOOKUP(DATE(YEAR('Calculation sheet'!$B51), MONTH('Calculation sheet'!$B51)-1, 1), Rates!$A$2:$D$503, 4, FALSE),
  IFERROR(VLOOKUP(DATE(YEAR('Calculation sheet'!$B51), MONTH('Calculation sheet'!$B51)-2, 1), Rates!$A$2:$D$503, 4, FALSE), IFERROR(VLOOKUP(DATE(YEAR('Calculation sheet'!$B51), MONTH('Calculation sheet'!$B51)-3, 1), Rates!$A$2:$D$503, 4, FALSE),
  "")))),
IF(Input!$B$10=Input!$I$4,
  IFERROR(VLOOKUP(DATE(YEAR('Calculation sheet'!$B51), MONTH('Calculation sheet'!$B51), 1), Rates!$A$2:$E$503, 5, FALSE),
  IFERROR(VLOOKUP(DATE(YEAR('Calculation sheet'!$B51), MONTH('Calculation sheet'!$B51)-1, 1), Rates!$A$2:$E$503, 5, FALSE),
  IFERROR(VLOOKUP(DATE(YEAR('Calculation sheet'!$B51), MONTH('Calculation sheet'!$B51)-2, 1), Rates!$A$2:$E$503, 5, FALSE), IFERROR(VLOOKUP(DATE(YEAR('Calculation sheet'!$B51), MONTH('Calculation sheet'!$B51)-3, 1), Rates!$A$2:$E$503, 5, FALSE),
  "")))),
IF(Input!$B$10=Input!$I$5,
  IFERROR(VLOOKUP(DATE(YEAR('Calculation sheet'!$B51), MONTH('Calculation sheet'!$B51), 1), Rates!$A$2:$F$503, 6, FALSE),
  IFERROR(VLOOKUP(DATE(YEAR('Calculation sheet'!$B51), MONTH('Calculation sheet'!$B51)-1, 1), Rates!$A$2:$F$503, 6, FALSE),
  IFERROR(VLOOKUP(DATE(YEAR('Calculation sheet'!$B51), MONTH('Calculation sheet'!$B51)-2, 1), Rates!$A$2:$F$503, 6, FALSE), IFERROR(VLOOKUP(DATE(YEAR('Calculation sheet'!$B51), MONTH('Calculation sheet'!$B51)-3, 1), Rates!$A$2:$F$503, 6, FALSE),
  "")))),
IF(Input!$B$10=Input!$I$6,
  IFERROR(VLOOKUP(DATE(YEAR('Calculation sheet'!$B51), MONTH('Calculation sheet'!$B51), 1), Rates!$A$2:$G$503, 7, FALSE),
  IFERROR(VLOOKUP(DATE(YEAR('Calculation sheet'!$B51), MONTH('Calculation sheet'!$B51)-1, 1), Rates!$A$2:$G$503, 7, FALSE),
  IFERROR(VLOOKUP(DATE(YEAR('Calculation sheet'!$B51), MONTH('Calculation sheet'!$B51)-2, 1), Rates!$A$2:$G$503, 7, FALSE), IFERROR(VLOOKUP(DATE(YEAR('Calculation sheet'!$B51), MONTH('Calculation sheet'!$B51)-3, 1), Rates!$A$2:$G$503, 7, FALSE),
  "")))),
"")))))</f>
        <v/>
      </c>
      <c r="I51" s="107" t="str">
        <f>IF(AND('Calculation sheet'!$C51&lt;&gt;0,'Calculation sheet'!$H51=0%),H50,'Calculation sheet'!$H51)</f>
        <v/>
      </c>
      <c r="J51" s="108" t="str">
        <f t="shared" si="1"/>
        <v/>
      </c>
      <c r="K51" s="109" t="str">
        <f>IFERROR($A$4*'Calculation sheet'!$C51*'Calculation sheet'!$J51/N51,"")</f>
        <v/>
      </c>
      <c r="L51" s="110" t="str">
        <f>IFERROR('Calculation sheet'!$K51-'Calculation sheet'!$G51,"")</f>
        <v/>
      </c>
      <c r="M51" t="str">
        <f t="shared" si="2"/>
        <v/>
      </c>
      <c r="N51" s="133" t="str">
        <f t="shared" si="3"/>
        <v/>
      </c>
      <c r="O51" s="54"/>
      <c r="P51" s="54"/>
    </row>
    <row r="52" spans="1:16" x14ac:dyDescent="0.25">
      <c r="A52" s="101">
        <v>46</v>
      </c>
      <c r="B52" s="111" t="str">
        <f>IFERROR(IF(DATE(YEAR(B51),MONTH(B51),1)&gt;=DATE(YEAR(Input!$E$4),MONTH(Input!$E$4),1),"",DATE(YEAR(B51),MONTH(B51)+1,1)),"")</f>
        <v/>
      </c>
      <c r="C52" s="112" t="str">
        <f>IFERROR(IF(DATE(YEAR('Calculation sheet'!$B52),MONTH('Calculation sheet'!$B52),1)=DATE(YEAR(Input!$E$4),MONTH(Input!$E$4),1),Input!$H$4,IF('Calculation sheet'!$B52&lt;&gt;"",DAY(EOMONTH('Calculation sheet'!$B52,0)),"")),"")</f>
        <v/>
      </c>
      <c r="D52" s="105" t="str">
        <f>IFERROR(
  IF($C$4&lt;365,
    IFERROR(
      VLOOKUP(DATE(YEAR('Calculation sheet'!$B52), MONTH('Calculation sheet'!$B52), 1), Rates!$A$2:$B$503, 2, FALSE),
      IFERROR(
        VLOOKUP(DATE(YEAR('Calculation sheet'!$B52), MONTH('Calculation sheet'!$B52)-1, 1), Rates!$A$2:$B$503, 2, FALSE),
        IFERROR(
          VLOOKUP(DATE(YEAR('Calculation sheet'!$B52), MONTH('Calculation sheet'!$B52)-2, 1), Rates!$A$2:$B$503, 2, FALSE),
          VLOOKUP(DATE(YEAR('Calculation sheet'!$B52), MONTH('Calculation sheet'!$B52)-3, 1), Rates!$A$2:$B$503, 2, FALSE)
        )
      )
    ),
  IF($C$4&lt;730,
    IFERROR(
      VLOOKUP(DATE(YEAR('Calculation sheet'!$B52), MONTH('Calculation sheet'!$B52), 1), Rates!$A$2:$C$503, 3, FALSE),
      IFERROR(
        VLOOKUP(DATE(YEAR('Calculation sheet'!$B52), MONTH('Calculation sheet'!$B52)-1, 1), Rates!$A$2:$C$503, 3, FALSE),
        IFERROR(
          VLOOKUP(DATE(YEAR('Calculation sheet'!$B52), MONTH('Calculation sheet'!$B52)-2, 1), Rates!$A$2:$C$503, 3, FALSE),
          VLOOKUP(DATE(YEAR('Calculation sheet'!$B52), MONTH('Calculation sheet'!$B52)-3, 1), Rates!$A$2:$C$503, 3, FALSE)
        )
      )
    ),
  IF($C$4&lt;1095,
    IFERROR(
      VLOOKUP(DATE(YEAR('Calculation sheet'!$B52), MONTH('Calculation sheet'!$B52), 1), Rates!$A$2:$D$503, 4, FALSE),
      IFERROR(
        VLOOKUP(DATE(YEAR('Calculation sheet'!$B52), MONTH('Calculation sheet'!$B52)-1, 1), Rates!$A$2:$D$503, 4, FALSE),
        IFERROR(
          VLOOKUP(DATE(YEAR('Calculation sheet'!$B52), MONTH('Calculation sheet'!$B52)-2, 1), Rates!$A$2:$D$503, 4, FALSE),
          VLOOKUP(DATE(YEAR('Calculation sheet'!$B52), MONTH('Calculation sheet'!$B52)-3, 1), Rates!$A$2:$D$503, 4, FALSE)
        )
      )
    ),
  IF($C$4&lt;1460,
    IFERROR(
      VLOOKUP(DATE(YEAR('Calculation sheet'!$B52), MONTH('Calculation sheet'!$B52), 1), Rates!$A$2:$E$503, 5, FALSE),
      IFERROR(
        VLOOKUP(DATE(YEAR('Calculation sheet'!$B52), MONTH('Calculation sheet'!$B52)-1, 1), Rates!$A$2:$E$503, 5, FALSE),
        IFERROR(
          VLOOKUP(DATE(YEAR('Calculation sheet'!$B52), MONTH('Calculation sheet'!$B52)-2, 1), Rates!$A$2:$E$503, 5, FALSE),
          VLOOKUP(DATE(YEAR('Calculation sheet'!$B52), MONTH('Calculation sheet'!$B52)-3, 1), Rates!$A$2:$E$503, 5, FALSE)
        )
      )
    ),
  IF($C$4&lt;1825,
    IFERROR(
      VLOOKUP(DATE(YEAR('Calculation sheet'!$B52), MONTH('Calculation sheet'!$B52), 1), Rates!$A$2:$F$503, 6, FALSE),
      IFERROR(
        VLOOKUP(DATE(YEAR('Calculation sheet'!$B52), MONTH('Calculation sheet'!$B52)-1, 1), Rates!$A$2:$F$503, 6, FALSE),
        IFERROR(
          VLOOKUP(DATE(YEAR('Calculation sheet'!$B52), MONTH('Calculation sheet'!$B52)-2, 1), Rates!$A$2:$F$503, 6, FALSE),
          VLOOKUP(DATE(YEAR('Calculation sheet'!$B52), MONTH('Calculation sheet'!$B52)-3, 1), Rates!$A$2:$F$503, 6, FALSE)
        )
      )
    ),
    IFERROR(
      VLOOKUP(DATE(YEAR('Calculation sheet'!$B52), MONTH('Calculation sheet'!$B52), 1), Rates!$A$2:$G$503, 7, FALSE),
      IFERROR(
        VLOOKUP(DATE(YEAR('Calculation sheet'!$B52), MONTH('Calculation sheet'!$B52)-1, 1), Rates!$A$2:$G$503, 7, FALSE),
        IFERROR(
          VLOOKUP(DATE(YEAR('Calculation sheet'!$B52), MONTH('Calculation sheet'!$B52)-2, 1), Rates!$A$2:$G$503, 7, FALSE),
          VLOOKUP(DATE(YEAR('Calculation sheet'!$B52), MONTH('Calculation sheet'!$B52)-3, 1), Rates!$A$2:$G$503, 7, FALSE)
        )
      )
    )
  ))))),
  ""
)</f>
        <v/>
      </c>
      <c r="E52" s="113" t="str">
        <f>IF(AND('Calculation sheet'!$C52&lt;&gt;0,'Calculation sheet'!$D52=0%),D51,'Calculation sheet'!$D52)</f>
        <v/>
      </c>
      <c r="F52" s="113" t="str">
        <f>IF(AND('Calculation sheet'!$C52&lt;&gt;0,'Calculation sheet'!$E52=0%),E51,'Calculation sheet'!$E52)</f>
        <v/>
      </c>
      <c r="G52" s="106" t="str">
        <f>IFERROR(IF('Calculation sheet'!$F52&lt;&gt;"",$A$4*'Calculation sheet'!$C52*'Calculation sheet'!$F52/N52,""),"")</f>
        <v/>
      </c>
      <c r="H52" s="105" t="str">
        <f>IF(Input!$B$10=Input!$I$2,
  IFERROR(VLOOKUP(DATE(YEAR('Calculation sheet'!$B52), MONTH('Calculation sheet'!$B52), 1), Rates!$A$2:$C$503, 3, FALSE),
  IFERROR(VLOOKUP(DATE(YEAR('Calculation sheet'!$B52), MONTH('Calculation sheet'!$B52)-1, 1), Rates!$A$2:$C$503, 3, FALSE),
  IFERROR(VLOOKUP(DATE(YEAR('Calculation sheet'!$B52), MONTH('Calculation sheet'!$B52)-2, 1), Rates!$A$2:$C$503, 3, FALSE), IFERROR(VLOOKUP(DATE(YEAR('Calculation sheet'!$B52), MONTH('Calculation sheet'!$B52)-3, 1), Rates!$A$2:$C$503, 3, FALSE),
  "")))),
IF(Input!$B$10=Input!$I$3,
  IFERROR(VLOOKUP(DATE(YEAR('Calculation sheet'!$B52), MONTH('Calculation sheet'!$B52), 1), Rates!$A$2:$D$503, 4, FALSE),
  IFERROR(VLOOKUP(DATE(YEAR('Calculation sheet'!$B52), MONTH('Calculation sheet'!$B52)-1, 1), Rates!$A$2:$D$503, 4, FALSE),
  IFERROR(VLOOKUP(DATE(YEAR('Calculation sheet'!$B52), MONTH('Calculation sheet'!$B52)-2, 1), Rates!$A$2:$D$503, 4, FALSE), IFERROR(VLOOKUP(DATE(YEAR('Calculation sheet'!$B52), MONTH('Calculation sheet'!$B52)-3, 1), Rates!$A$2:$D$503, 4, FALSE),
  "")))),
IF(Input!$B$10=Input!$I$4,
  IFERROR(VLOOKUP(DATE(YEAR('Calculation sheet'!$B52), MONTH('Calculation sheet'!$B52), 1), Rates!$A$2:$E$503, 5, FALSE),
  IFERROR(VLOOKUP(DATE(YEAR('Calculation sheet'!$B52), MONTH('Calculation sheet'!$B52)-1, 1), Rates!$A$2:$E$503, 5, FALSE),
  IFERROR(VLOOKUP(DATE(YEAR('Calculation sheet'!$B52), MONTH('Calculation sheet'!$B52)-2, 1), Rates!$A$2:$E$503, 5, FALSE), IFERROR(VLOOKUP(DATE(YEAR('Calculation sheet'!$B52), MONTH('Calculation sheet'!$B52)-3, 1), Rates!$A$2:$E$503, 5, FALSE),
  "")))),
IF(Input!$B$10=Input!$I$5,
  IFERROR(VLOOKUP(DATE(YEAR('Calculation sheet'!$B52), MONTH('Calculation sheet'!$B52), 1), Rates!$A$2:$F$503, 6, FALSE),
  IFERROR(VLOOKUP(DATE(YEAR('Calculation sheet'!$B52), MONTH('Calculation sheet'!$B52)-1, 1), Rates!$A$2:$F$503, 6, FALSE),
  IFERROR(VLOOKUP(DATE(YEAR('Calculation sheet'!$B52), MONTH('Calculation sheet'!$B52)-2, 1), Rates!$A$2:$F$503, 6, FALSE), IFERROR(VLOOKUP(DATE(YEAR('Calculation sheet'!$B52), MONTH('Calculation sheet'!$B52)-3, 1), Rates!$A$2:$F$503, 6, FALSE),
  "")))),
IF(Input!$B$10=Input!$I$6,
  IFERROR(VLOOKUP(DATE(YEAR('Calculation sheet'!$B52), MONTH('Calculation sheet'!$B52), 1), Rates!$A$2:$G$503, 7, FALSE),
  IFERROR(VLOOKUP(DATE(YEAR('Calculation sheet'!$B52), MONTH('Calculation sheet'!$B52)-1, 1), Rates!$A$2:$G$503, 7, FALSE),
  IFERROR(VLOOKUP(DATE(YEAR('Calculation sheet'!$B52), MONTH('Calculation sheet'!$B52)-2, 1), Rates!$A$2:$G$503, 7, FALSE), IFERROR(VLOOKUP(DATE(YEAR('Calculation sheet'!$B52), MONTH('Calculation sheet'!$B52)-3, 1), Rates!$A$2:$G$503, 7, FALSE),
  "")))),
"")))))</f>
        <v/>
      </c>
      <c r="I52" s="114" t="str">
        <f>IF(AND('Calculation sheet'!$C52&lt;&gt;0,'Calculation sheet'!$H52=0%),H51,'Calculation sheet'!$H52)</f>
        <v/>
      </c>
      <c r="J52" s="108" t="str">
        <f t="shared" si="1"/>
        <v/>
      </c>
      <c r="K52" s="109" t="str">
        <f>IFERROR($A$4*'Calculation sheet'!$C52*'Calculation sheet'!$J52/N52,"")</f>
        <v/>
      </c>
      <c r="L52" s="115" t="str">
        <f>IFERROR('Calculation sheet'!$K52-'Calculation sheet'!$G52,"")</f>
        <v/>
      </c>
      <c r="M52" t="str">
        <f t="shared" si="2"/>
        <v/>
      </c>
      <c r="N52" s="133" t="str">
        <f t="shared" si="3"/>
        <v/>
      </c>
      <c r="O52" s="54"/>
      <c r="P52" s="54"/>
    </row>
    <row r="53" spans="1:16" x14ac:dyDescent="0.25">
      <c r="A53" s="100">
        <v>47</v>
      </c>
      <c r="B53" s="103" t="str">
        <f>IFERROR(IF(DATE(YEAR(B52),MONTH(B52),1)&gt;=DATE(YEAR(Input!$E$4),MONTH(Input!$E$4),1),"",DATE(YEAR(B52),MONTH(B52)+1,1)),"")</f>
        <v/>
      </c>
      <c r="C53" s="104" t="str">
        <f>IFERROR(IF(DATE(YEAR('Calculation sheet'!$B53),MONTH('Calculation sheet'!$B53),1)=DATE(YEAR(Input!$E$4),MONTH(Input!$E$4),1),Input!$H$4,IF('Calculation sheet'!$B53&lt;&gt;"",DAY(EOMONTH('Calculation sheet'!$B53,0)),"")),"")</f>
        <v/>
      </c>
      <c r="D53" s="105" t="str">
        <f>IFERROR(
  IF($C$4&lt;365,
    IFERROR(
      VLOOKUP(DATE(YEAR('Calculation sheet'!$B53), MONTH('Calculation sheet'!$B53), 1), Rates!$A$2:$B$503, 2, FALSE),
      IFERROR(
        VLOOKUP(DATE(YEAR('Calculation sheet'!$B53), MONTH('Calculation sheet'!$B53)-1, 1), Rates!$A$2:$B$503, 2, FALSE),
        IFERROR(
          VLOOKUP(DATE(YEAR('Calculation sheet'!$B53), MONTH('Calculation sheet'!$B53)-2, 1), Rates!$A$2:$B$503, 2, FALSE),
          VLOOKUP(DATE(YEAR('Calculation sheet'!$B53), MONTH('Calculation sheet'!$B53)-3, 1), Rates!$A$2:$B$503, 2, FALSE)
        )
      )
    ),
  IF($C$4&lt;730,
    IFERROR(
      VLOOKUP(DATE(YEAR('Calculation sheet'!$B53), MONTH('Calculation sheet'!$B53), 1), Rates!$A$2:$C$503, 3, FALSE),
      IFERROR(
        VLOOKUP(DATE(YEAR('Calculation sheet'!$B53), MONTH('Calculation sheet'!$B53)-1, 1), Rates!$A$2:$C$503, 3, FALSE),
        IFERROR(
          VLOOKUP(DATE(YEAR('Calculation sheet'!$B53), MONTH('Calculation sheet'!$B53)-2, 1), Rates!$A$2:$C$503, 3, FALSE),
          VLOOKUP(DATE(YEAR('Calculation sheet'!$B53), MONTH('Calculation sheet'!$B53)-3, 1), Rates!$A$2:$C$503, 3, FALSE)
        )
      )
    ),
  IF($C$4&lt;1095,
    IFERROR(
      VLOOKUP(DATE(YEAR('Calculation sheet'!$B53), MONTH('Calculation sheet'!$B53), 1), Rates!$A$2:$D$503, 4, FALSE),
      IFERROR(
        VLOOKUP(DATE(YEAR('Calculation sheet'!$B53), MONTH('Calculation sheet'!$B53)-1, 1), Rates!$A$2:$D$503, 4, FALSE),
        IFERROR(
          VLOOKUP(DATE(YEAR('Calculation sheet'!$B53), MONTH('Calculation sheet'!$B53)-2, 1), Rates!$A$2:$D$503, 4, FALSE),
          VLOOKUP(DATE(YEAR('Calculation sheet'!$B53), MONTH('Calculation sheet'!$B53)-3, 1), Rates!$A$2:$D$503, 4, FALSE)
        )
      )
    ),
  IF($C$4&lt;1460,
    IFERROR(
      VLOOKUP(DATE(YEAR('Calculation sheet'!$B53), MONTH('Calculation sheet'!$B53), 1), Rates!$A$2:$E$503, 5, FALSE),
      IFERROR(
        VLOOKUP(DATE(YEAR('Calculation sheet'!$B53), MONTH('Calculation sheet'!$B53)-1, 1), Rates!$A$2:$E$503, 5, FALSE),
        IFERROR(
          VLOOKUP(DATE(YEAR('Calculation sheet'!$B53), MONTH('Calculation sheet'!$B53)-2, 1), Rates!$A$2:$E$503, 5, FALSE),
          VLOOKUP(DATE(YEAR('Calculation sheet'!$B53), MONTH('Calculation sheet'!$B53)-3, 1), Rates!$A$2:$E$503, 5, FALSE)
        )
      )
    ),
  IF($C$4&lt;1825,
    IFERROR(
      VLOOKUP(DATE(YEAR('Calculation sheet'!$B53), MONTH('Calculation sheet'!$B53), 1), Rates!$A$2:$F$503, 6, FALSE),
      IFERROR(
        VLOOKUP(DATE(YEAR('Calculation sheet'!$B53), MONTH('Calculation sheet'!$B53)-1, 1), Rates!$A$2:$F$503, 6, FALSE),
        IFERROR(
          VLOOKUP(DATE(YEAR('Calculation sheet'!$B53), MONTH('Calculation sheet'!$B53)-2, 1), Rates!$A$2:$F$503, 6, FALSE),
          VLOOKUP(DATE(YEAR('Calculation sheet'!$B53), MONTH('Calculation sheet'!$B53)-3, 1), Rates!$A$2:$F$503, 6, FALSE)
        )
      )
    ),
    IFERROR(
      VLOOKUP(DATE(YEAR('Calculation sheet'!$B53), MONTH('Calculation sheet'!$B53), 1), Rates!$A$2:$G$503, 7, FALSE),
      IFERROR(
        VLOOKUP(DATE(YEAR('Calculation sheet'!$B53), MONTH('Calculation sheet'!$B53)-1, 1), Rates!$A$2:$G$503, 7, FALSE),
        IFERROR(
          VLOOKUP(DATE(YEAR('Calculation sheet'!$B53), MONTH('Calculation sheet'!$B53)-2, 1), Rates!$A$2:$G$503, 7, FALSE),
          VLOOKUP(DATE(YEAR('Calculation sheet'!$B53), MONTH('Calculation sheet'!$B53)-3, 1), Rates!$A$2:$G$503, 7, FALSE)
        )
      )
    )
  ))))),
  ""
)</f>
        <v/>
      </c>
      <c r="E53" s="105" t="str">
        <f>IF(AND('Calculation sheet'!$C53&lt;&gt;0,'Calculation sheet'!$D53=0%),D52,'Calculation sheet'!$D53)</f>
        <v/>
      </c>
      <c r="F53" s="105" t="str">
        <f>IF(AND('Calculation sheet'!$C53&lt;&gt;0,'Calculation sheet'!$E53=0%),E52,'Calculation sheet'!$E53)</f>
        <v/>
      </c>
      <c r="G53" s="106" t="str">
        <f>IFERROR(IF('Calculation sheet'!$F53&lt;&gt;"",$A$4*'Calculation sheet'!$C53*'Calculation sheet'!$F53/N53,""),"")</f>
        <v/>
      </c>
      <c r="H53" s="105" t="str">
        <f>IF(Input!$B$10=Input!$I$2,
  IFERROR(VLOOKUP(DATE(YEAR('Calculation sheet'!$B53), MONTH('Calculation sheet'!$B53), 1), Rates!$A$2:$C$503, 3, FALSE),
  IFERROR(VLOOKUP(DATE(YEAR('Calculation sheet'!$B53), MONTH('Calculation sheet'!$B53)-1, 1), Rates!$A$2:$C$503, 3, FALSE),
  IFERROR(VLOOKUP(DATE(YEAR('Calculation sheet'!$B53), MONTH('Calculation sheet'!$B53)-2, 1), Rates!$A$2:$C$503, 3, FALSE), IFERROR(VLOOKUP(DATE(YEAR('Calculation sheet'!$B53), MONTH('Calculation sheet'!$B53)-3, 1), Rates!$A$2:$C$503, 3, FALSE),
  "")))),
IF(Input!$B$10=Input!$I$3,
  IFERROR(VLOOKUP(DATE(YEAR('Calculation sheet'!$B53), MONTH('Calculation sheet'!$B53), 1), Rates!$A$2:$D$503, 4, FALSE),
  IFERROR(VLOOKUP(DATE(YEAR('Calculation sheet'!$B53), MONTH('Calculation sheet'!$B53)-1, 1), Rates!$A$2:$D$503, 4, FALSE),
  IFERROR(VLOOKUP(DATE(YEAR('Calculation sheet'!$B53), MONTH('Calculation sheet'!$B53)-2, 1), Rates!$A$2:$D$503, 4, FALSE), IFERROR(VLOOKUP(DATE(YEAR('Calculation sheet'!$B53), MONTH('Calculation sheet'!$B53)-3, 1), Rates!$A$2:$D$503, 4, FALSE),
  "")))),
IF(Input!$B$10=Input!$I$4,
  IFERROR(VLOOKUP(DATE(YEAR('Calculation sheet'!$B53), MONTH('Calculation sheet'!$B53), 1), Rates!$A$2:$E$503, 5, FALSE),
  IFERROR(VLOOKUP(DATE(YEAR('Calculation sheet'!$B53), MONTH('Calculation sheet'!$B53)-1, 1), Rates!$A$2:$E$503, 5, FALSE),
  IFERROR(VLOOKUP(DATE(YEAR('Calculation sheet'!$B53), MONTH('Calculation sheet'!$B53)-2, 1), Rates!$A$2:$E$503, 5, FALSE), IFERROR(VLOOKUP(DATE(YEAR('Calculation sheet'!$B53), MONTH('Calculation sheet'!$B53)-3, 1), Rates!$A$2:$E$503, 5, FALSE),
  "")))),
IF(Input!$B$10=Input!$I$5,
  IFERROR(VLOOKUP(DATE(YEAR('Calculation sheet'!$B53), MONTH('Calculation sheet'!$B53), 1), Rates!$A$2:$F$503, 6, FALSE),
  IFERROR(VLOOKUP(DATE(YEAR('Calculation sheet'!$B53), MONTH('Calculation sheet'!$B53)-1, 1), Rates!$A$2:$F$503, 6, FALSE),
  IFERROR(VLOOKUP(DATE(YEAR('Calculation sheet'!$B53), MONTH('Calculation sheet'!$B53)-2, 1), Rates!$A$2:$F$503, 6, FALSE), IFERROR(VLOOKUP(DATE(YEAR('Calculation sheet'!$B53), MONTH('Calculation sheet'!$B53)-3, 1), Rates!$A$2:$F$503, 6, FALSE),
  "")))),
IF(Input!$B$10=Input!$I$6,
  IFERROR(VLOOKUP(DATE(YEAR('Calculation sheet'!$B53), MONTH('Calculation sheet'!$B53), 1), Rates!$A$2:$G$503, 7, FALSE),
  IFERROR(VLOOKUP(DATE(YEAR('Calculation sheet'!$B53), MONTH('Calculation sheet'!$B53)-1, 1), Rates!$A$2:$G$503, 7, FALSE),
  IFERROR(VLOOKUP(DATE(YEAR('Calculation sheet'!$B53), MONTH('Calculation sheet'!$B53)-2, 1), Rates!$A$2:$G$503, 7, FALSE), IFERROR(VLOOKUP(DATE(YEAR('Calculation sheet'!$B53), MONTH('Calculation sheet'!$B53)-3, 1), Rates!$A$2:$G$503, 7, FALSE),
  "")))),
"")))))</f>
        <v/>
      </c>
      <c r="I53" s="107" t="str">
        <f>IF(AND('Calculation sheet'!$C53&lt;&gt;0,'Calculation sheet'!$H53=0%),H52,'Calculation sheet'!$H53)</f>
        <v/>
      </c>
      <c r="J53" s="108" t="str">
        <f t="shared" si="1"/>
        <v/>
      </c>
      <c r="K53" s="109" t="str">
        <f>IFERROR($A$4*'Calculation sheet'!$C53*'Calculation sheet'!$J53/N53,"")</f>
        <v/>
      </c>
      <c r="L53" s="110" t="str">
        <f>IFERROR('Calculation sheet'!$K53-'Calculation sheet'!$G53,"")</f>
        <v/>
      </c>
      <c r="M53" t="str">
        <f t="shared" si="2"/>
        <v/>
      </c>
      <c r="N53" s="133" t="str">
        <f t="shared" si="3"/>
        <v/>
      </c>
      <c r="O53" s="54"/>
      <c r="P53" s="54"/>
    </row>
    <row r="54" spans="1:16" x14ac:dyDescent="0.25">
      <c r="A54" s="101">
        <v>48</v>
      </c>
      <c r="B54" s="111" t="str">
        <f>IFERROR(IF(DATE(YEAR(B53),MONTH(B53),1)&gt;=DATE(YEAR(Input!$E$4),MONTH(Input!$E$4),1),"",DATE(YEAR(B53),MONTH(B53)+1,1)),"")</f>
        <v/>
      </c>
      <c r="C54" s="112" t="str">
        <f>IFERROR(IF(DATE(YEAR('Calculation sheet'!$B54),MONTH('Calculation sheet'!$B54),1)=DATE(YEAR(Input!$E$4),MONTH(Input!$E$4),1),Input!$H$4,IF('Calculation sheet'!$B54&lt;&gt;"",DAY(EOMONTH('Calculation sheet'!$B54,0)),"")),"")</f>
        <v/>
      </c>
      <c r="D54" s="105" t="str">
        <f>IFERROR(
  IF($C$4&lt;365,
    IFERROR(
      VLOOKUP(DATE(YEAR('Calculation sheet'!$B54), MONTH('Calculation sheet'!$B54), 1), Rates!$A$2:$B$503, 2, FALSE),
      IFERROR(
        VLOOKUP(DATE(YEAR('Calculation sheet'!$B54), MONTH('Calculation sheet'!$B54)-1, 1), Rates!$A$2:$B$503, 2, FALSE),
        IFERROR(
          VLOOKUP(DATE(YEAR('Calculation sheet'!$B54), MONTH('Calculation sheet'!$B54)-2, 1), Rates!$A$2:$B$503, 2, FALSE),
          VLOOKUP(DATE(YEAR('Calculation sheet'!$B54), MONTH('Calculation sheet'!$B54)-3, 1), Rates!$A$2:$B$503, 2, FALSE)
        )
      )
    ),
  IF($C$4&lt;730,
    IFERROR(
      VLOOKUP(DATE(YEAR('Calculation sheet'!$B54), MONTH('Calculation sheet'!$B54), 1), Rates!$A$2:$C$503, 3, FALSE),
      IFERROR(
        VLOOKUP(DATE(YEAR('Calculation sheet'!$B54), MONTH('Calculation sheet'!$B54)-1, 1), Rates!$A$2:$C$503, 3, FALSE),
        IFERROR(
          VLOOKUP(DATE(YEAR('Calculation sheet'!$B54), MONTH('Calculation sheet'!$B54)-2, 1), Rates!$A$2:$C$503, 3, FALSE),
          VLOOKUP(DATE(YEAR('Calculation sheet'!$B54), MONTH('Calculation sheet'!$B54)-3, 1), Rates!$A$2:$C$503, 3, FALSE)
        )
      )
    ),
  IF($C$4&lt;1095,
    IFERROR(
      VLOOKUP(DATE(YEAR('Calculation sheet'!$B54), MONTH('Calculation sheet'!$B54), 1), Rates!$A$2:$D$503, 4, FALSE),
      IFERROR(
        VLOOKUP(DATE(YEAR('Calculation sheet'!$B54), MONTH('Calculation sheet'!$B54)-1, 1), Rates!$A$2:$D$503, 4, FALSE),
        IFERROR(
          VLOOKUP(DATE(YEAR('Calculation sheet'!$B54), MONTH('Calculation sheet'!$B54)-2, 1), Rates!$A$2:$D$503, 4, FALSE),
          VLOOKUP(DATE(YEAR('Calculation sheet'!$B54), MONTH('Calculation sheet'!$B54)-3, 1), Rates!$A$2:$D$503, 4, FALSE)
        )
      )
    ),
  IF($C$4&lt;1460,
    IFERROR(
      VLOOKUP(DATE(YEAR('Calculation sheet'!$B54), MONTH('Calculation sheet'!$B54), 1), Rates!$A$2:$E$503, 5, FALSE),
      IFERROR(
        VLOOKUP(DATE(YEAR('Calculation sheet'!$B54), MONTH('Calculation sheet'!$B54)-1, 1), Rates!$A$2:$E$503, 5, FALSE),
        IFERROR(
          VLOOKUP(DATE(YEAR('Calculation sheet'!$B54), MONTH('Calculation sheet'!$B54)-2, 1), Rates!$A$2:$E$503, 5, FALSE),
          VLOOKUP(DATE(YEAR('Calculation sheet'!$B54), MONTH('Calculation sheet'!$B54)-3, 1), Rates!$A$2:$E$503, 5, FALSE)
        )
      )
    ),
  IF($C$4&lt;1825,
    IFERROR(
      VLOOKUP(DATE(YEAR('Calculation sheet'!$B54), MONTH('Calculation sheet'!$B54), 1), Rates!$A$2:$F$503, 6, FALSE),
      IFERROR(
        VLOOKUP(DATE(YEAR('Calculation sheet'!$B54), MONTH('Calculation sheet'!$B54)-1, 1), Rates!$A$2:$F$503, 6, FALSE),
        IFERROR(
          VLOOKUP(DATE(YEAR('Calculation sheet'!$B54), MONTH('Calculation sheet'!$B54)-2, 1), Rates!$A$2:$F$503, 6, FALSE),
          VLOOKUP(DATE(YEAR('Calculation sheet'!$B54), MONTH('Calculation sheet'!$B54)-3, 1), Rates!$A$2:$F$503, 6, FALSE)
        )
      )
    ),
    IFERROR(
      VLOOKUP(DATE(YEAR('Calculation sheet'!$B54), MONTH('Calculation sheet'!$B54), 1), Rates!$A$2:$G$503, 7, FALSE),
      IFERROR(
        VLOOKUP(DATE(YEAR('Calculation sheet'!$B54), MONTH('Calculation sheet'!$B54)-1, 1), Rates!$A$2:$G$503, 7, FALSE),
        IFERROR(
          VLOOKUP(DATE(YEAR('Calculation sheet'!$B54), MONTH('Calculation sheet'!$B54)-2, 1), Rates!$A$2:$G$503, 7, FALSE),
          VLOOKUP(DATE(YEAR('Calculation sheet'!$B54), MONTH('Calculation sheet'!$B54)-3, 1), Rates!$A$2:$G$503, 7, FALSE)
        )
      )
    )
  ))))),
  ""
)</f>
        <v/>
      </c>
      <c r="E54" s="113" t="str">
        <f>IF(AND('Calculation sheet'!$C54&lt;&gt;0,'Calculation sheet'!$D54=0%),D53,'Calculation sheet'!$D54)</f>
        <v/>
      </c>
      <c r="F54" s="113" t="str">
        <f>IF(AND('Calculation sheet'!$C54&lt;&gt;0,'Calculation sheet'!$E54=0%),E53,'Calculation sheet'!$E54)</f>
        <v/>
      </c>
      <c r="G54" s="106" t="str">
        <f>IFERROR(IF('Calculation sheet'!$F54&lt;&gt;"",$A$4*'Calculation sheet'!$C54*'Calculation sheet'!$F54/N54,""),"")</f>
        <v/>
      </c>
      <c r="H54" s="105" t="str">
        <f>IF(Input!$B$10=Input!$I$2,
  IFERROR(VLOOKUP(DATE(YEAR('Calculation sheet'!$B54), MONTH('Calculation sheet'!$B54), 1), Rates!$A$2:$C$503, 3, FALSE),
  IFERROR(VLOOKUP(DATE(YEAR('Calculation sheet'!$B54), MONTH('Calculation sheet'!$B54)-1, 1), Rates!$A$2:$C$503, 3, FALSE),
  IFERROR(VLOOKUP(DATE(YEAR('Calculation sheet'!$B54), MONTH('Calculation sheet'!$B54)-2, 1), Rates!$A$2:$C$503, 3, FALSE), IFERROR(VLOOKUP(DATE(YEAR('Calculation sheet'!$B54), MONTH('Calculation sheet'!$B54)-3, 1), Rates!$A$2:$C$503, 3, FALSE),
  "")))),
IF(Input!$B$10=Input!$I$3,
  IFERROR(VLOOKUP(DATE(YEAR('Calculation sheet'!$B54), MONTH('Calculation sheet'!$B54), 1), Rates!$A$2:$D$503, 4, FALSE),
  IFERROR(VLOOKUP(DATE(YEAR('Calculation sheet'!$B54), MONTH('Calculation sheet'!$B54)-1, 1), Rates!$A$2:$D$503, 4, FALSE),
  IFERROR(VLOOKUP(DATE(YEAR('Calculation sheet'!$B54), MONTH('Calculation sheet'!$B54)-2, 1), Rates!$A$2:$D$503, 4, FALSE), IFERROR(VLOOKUP(DATE(YEAR('Calculation sheet'!$B54), MONTH('Calculation sheet'!$B54)-3, 1), Rates!$A$2:$D$503, 4, FALSE),
  "")))),
IF(Input!$B$10=Input!$I$4,
  IFERROR(VLOOKUP(DATE(YEAR('Calculation sheet'!$B54), MONTH('Calculation sheet'!$B54), 1), Rates!$A$2:$E$503, 5, FALSE),
  IFERROR(VLOOKUP(DATE(YEAR('Calculation sheet'!$B54), MONTH('Calculation sheet'!$B54)-1, 1), Rates!$A$2:$E$503, 5, FALSE),
  IFERROR(VLOOKUP(DATE(YEAR('Calculation sheet'!$B54), MONTH('Calculation sheet'!$B54)-2, 1), Rates!$A$2:$E$503, 5, FALSE), IFERROR(VLOOKUP(DATE(YEAR('Calculation sheet'!$B54), MONTH('Calculation sheet'!$B54)-3, 1), Rates!$A$2:$E$503, 5, FALSE),
  "")))),
IF(Input!$B$10=Input!$I$5,
  IFERROR(VLOOKUP(DATE(YEAR('Calculation sheet'!$B54), MONTH('Calculation sheet'!$B54), 1), Rates!$A$2:$F$503, 6, FALSE),
  IFERROR(VLOOKUP(DATE(YEAR('Calculation sheet'!$B54), MONTH('Calculation sheet'!$B54)-1, 1), Rates!$A$2:$F$503, 6, FALSE),
  IFERROR(VLOOKUP(DATE(YEAR('Calculation sheet'!$B54), MONTH('Calculation sheet'!$B54)-2, 1), Rates!$A$2:$F$503, 6, FALSE), IFERROR(VLOOKUP(DATE(YEAR('Calculation sheet'!$B54), MONTH('Calculation sheet'!$B54)-3, 1), Rates!$A$2:$F$503, 6, FALSE),
  "")))),
IF(Input!$B$10=Input!$I$6,
  IFERROR(VLOOKUP(DATE(YEAR('Calculation sheet'!$B54), MONTH('Calculation sheet'!$B54), 1), Rates!$A$2:$G$503, 7, FALSE),
  IFERROR(VLOOKUP(DATE(YEAR('Calculation sheet'!$B54), MONTH('Calculation sheet'!$B54)-1, 1), Rates!$A$2:$G$503, 7, FALSE),
  IFERROR(VLOOKUP(DATE(YEAR('Calculation sheet'!$B54), MONTH('Calculation sheet'!$B54)-2, 1), Rates!$A$2:$G$503, 7, FALSE), IFERROR(VLOOKUP(DATE(YEAR('Calculation sheet'!$B54), MONTH('Calculation sheet'!$B54)-3, 1), Rates!$A$2:$G$503, 7, FALSE),
  "")))),
"")))))</f>
        <v/>
      </c>
      <c r="I54" s="114" t="str">
        <f>IF(AND('Calculation sheet'!$C54&lt;&gt;0,'Calculation sheet'!$H54=0%),H53,'Calculation sheet'!$H54)</f>
        <v/>
      </c>
      <c r="J54" s="108" t="str">
        <f t="shared" si="1"/>
        <v/>
      </c>
      <c r="K54" s="109" t="str">
        <f>IFERROR($A$4*'Calculation sheet'!$C54*'Calculation sheet'!$J54/N54,"")</f>
        <v/>
      </c>
      <c r="L54" s="115" t="str">
        <f>IFERROR('Calculation sheet'!$K54-'Calculation sheet'!$G54,"")</f>
        <v/>
      </c>
      <c r="M54" t="str">
        <f t="shared" si="2"/>
        <v/>
      </c>
      <c r="N54" s="133" t="str">
        <f t="shared" si="3"/>
        <v/>
      </c>
      <c r="O54" s="54"/>
      <c r="P54" s="54"/>
    </row>
    <row r="55" spans="1:16" x14ac:dyDescent="0.25">
      <c r="A55" s="100">
        <v>49</v>
      </c>
      <c r="B55" s="103" t="str">
        <f>IFERROR(IF(DATE(YEAR(B54),MONTH(B54),1)&gt;=DATE(YEAR(Input!$E$4),MONTH(Input!$E$4),1),"",DATE(YEAR(B54),MONTH(B54)+1,1)),"")</f>
        <v/>
      </c>
      <c r="C55" s="104" t="str">
        <f>IFERROR(IF(DATE(YEAR('Calculation sheet'!$B55),MONTH('Calculation sheet'!$B55),1)=DATE(YEAR(Input!$E$4),MONTH(Input!$E$4),1),Input!$H$4,IF('Calculation sheet'!$B55&lt;&gt;"",DAY(EOMONTH('Calculation sheet'!$B55,0)),"")),"")</f>
        <v/>
      </c>
      <c r="D55" s="105" t="str">
        <f>IFERROR(
  IF($C$4&lt;365,
    IFERROR(
      VLOOKUP(DATE(YEAR('Calculation sheet'!$B55), MONTH('Calculation sheet'!$B55), 1), Rates!$A$2:$B$503, 2, FALSE),
      IFERROR(
        VLOOKUP(DATE(YEAR('Calculation sheet'!$B55), MONTH('Calculation sheet'!$B55)-1, 1), Rates!$A$2:$B$503, 2, FALSE),
        IFERROR(
          VLOOKUP(DATE(YEAR('Calculation sheet'!$B55), MONTH('Calculation sheet'!$B55)-2, 1), Rates!$A$2:$B$503, 2, FALSE),
          VLOOKUP(DATE(YEAR('Calculation sheet'!$B55), MONTH('Calculation sheet'!$B55)-3, 1), Rates!$A$2:$B$503, 2, FALSE)
        )
      )
    ),
  IF($C$4&lt;730,
    IFERROR(
      VLOOKUP(DATE(YEAR('Calculation sheet'!$B55), MONTH('Calculation sheet'!$B55), 1), Rates!$A$2:$C$503, 3, FALSE),
      IFERROR(
        VLOOKUP(DATE(YEAR('Calculation sheet'!$B55), MONTH('Calculation sheet'!$B55)-1, 1), Rates!$A$2:$C$503, 3, FALSE),
        IFERROR(
          VLOOKUP(DATE(YEAR('Calculation sheet'!$B55), MONTH('Calculation sheet'!$B55)-2, 1), Rates!$A$2:$C$503, 3, FALSE),
          VLOOKUP(DATE(YEAR('Calculation sheet'!$B55), MONTH('Calculation sheet'!$B55)-3, 1), Rates!$A$2:$C$503, 3, FALSE)
        )
      )
    ),
  IF($C$4&lt;1095,
    IFERROR(
      VLOOKUP(DATE(YEAR('Calculation sheet'!$B55), MONTH('Calculation sheet'!$B55), 1), Rates!$A$2:$D$503, 4, FALSE),
      IFERROR(
        VLOOKUP(DATE(YEAR('Calculation sheet'!$B55), MONTH('Calculation sheet'!$B55)-1, 1), Rates!$A$2:$D$503, 4, FALSE),
        IFERROR(
          VLOOKUP(DATE(YEAR('Calculation sheet'!$B55), MONTH('Calculation sheet'!$B55)-2, 1), Rates!$A$2:$D$503, 4, FALSE),
          VLOOKUP(DATE(YEAR('Calculation sheet'!$B55), MONTH('Calculation sheet'!$B55)-3, 1), Rates!$A$2:$D$503, 4, FALSE)
        )
      )
    ),
  IF($C$4&lt;1460,
    IFERROR(
      VLOOKUP(DATE(YEAR('Calculation sheet'!$B55), MONTH('Calculation sheet'!$B55), 1), Rates!$A$2:$E$503, 5, FALSE),
      IFERROR(
        VLOOKUP(DATE(YEAR('Calculation sheet'!$B55), MONTH('Calculation sheet'!$B55)-1, 1), Rates!$A$2:$E$503, 5, FALSE),
        IFERROR(
          VLOOKUP(DATE(YEAR('Calculation sheet'!$B55), MONTH('Calculation sheet'!$B55)-2, 1), Rates!$A$2:$E$503, 5, FALSE),
          VLOOKUP(DATE(YEAR('Calculation sheet'!$B55), MONTH('Calculation sheet'!$B55)-3, 1), Rates!$A$2:$E$503, 5, FALSE)
        )
      )
    ),
  IF($C$4&lt;1825,
    IFERROR(
      VLOOKUP(DATE(YEAR('Calculation sheet'!$B55), MONTH('Calculation sheet'!$B55), 1), Rates!$A$2:$F$503, 6, FALSE),
      IFERROR(
        VLOOKUP(DATE(YEAR('Calculation sheet'!$B55), MONTH('Calculation sheet'!$B55)-1, 1), Rates!$A$2:$F$503, 6, FALSE),
        IFERROR(
          VLOOKUP(DATE(YEAR('Calculation sheet'!$B55), MONTH('Calculation sheet'!$B55)-2, 1), Rates!$A$2:$F$503, 6, FALSE),
          VLOOKUP(DATE(YEAR('Calculation sheet'!$B55), MONTH('Calculation sheet'!$B55)-3, 1), Rates!$A$2:$F$503, 6, FALSE)
        )
      )
    ),
    IFERROR(
      VLOOKUP(DATE(YEAR('Calculation sheet'!$B55), MONTH('Calculation sheet'!$B55), 1), Rates!$A$2:$G$503, 7, FALSE),
      IFERROR(
        VLOOKUP(DATE(YEAR('Calculation sheet'!$B55), MONTH('Calculation sheet'!$B55)-1, 1), Rates!$A$2:$G$503, 7, FALSE),
        IFERROR(
          VLOOKUP(DATE(YEAR('Calculation sheet'!$B55), MONTH('Calculation sheet'!$B55)-2, 1), Rates!$A$2:$G$503, 7, FALSE),
          VLOOKUP(DATE(YEAR('Calculation sheet'!$B55), MONTH('Calculation sheet'!$B55)-3, 1), Rates!$A$2:$G$503, 7, FALSE)
        )
      )
    )
  ))))),
  ""
)</f>
        <v/>
      </c>
      <c r="E55" s="105" t="str">
        <f>IF(AND('Calculation sheet'!$C55&lt;&gt;0,'Calculation sheet'!$D55=0%),D54,'Calculation sheet'!$D55)</f>
        <v/>
      </c>
      <c r="F55" s="105" t="str">
        <f>IF(AND('Calculation sheet'!$C55&lt;&gt;0,'Calculation sheet'!$E55=0%),E54,'Calculation sheet'!$E55)</f>
        <v/>
      </c>
      <c r="G55" s="106" t="str">
        <f>IFERROR(IF('Calculation sheet'!$F55&lt;&gt;"",$A$4*'Calculation sheet'!$C55*'Calculation sheet'!$F55/N55,""),"")</f>
        <v/>
      </c>
      <c r="H55" s="105" t="str">
        <f>IF(Input!$B$10=Input!$I$2,
  IFERROR(VLOOKUP(DATE(YEAR('Calculation sheet'!$B55), MONTH('Calculation sheet'!$B55), 1), Rates!$A$2:$C$503, 3, FALSE),
  IFERROR(VLOOKUP(DATE(YEAR('Calculation sheet'!$B55), MONTH('Calculation sheet'!$B55)-1, 1), Rates!$A$2:$C$503, 3, FALSE),
  IFERROR(VLOOKUP(DATE(YEAR('Calculation sheet'!$B55), MONTH('Calculation sheet'!$B55)-2, 1), Rates!$A$2:$C$503, 3, FALSE), IFERROR(VLOOKUP(DATE(YEAR('Calculation sheet'!$B55), MONTH('Calculation sheet'!$B55)-3, 1), Rates!$A$2:$C$503, 3, FALSE),
  "")))),
IF(Input!$B$10=Input!$I$3,
  IFERROR(VLOOKUP(DATE(YEAR('Calculation sheet'!$B55), MONTH('Calculation sheet'!$B55), 1), Rates!$A$2:$D$503, 4, FALSE),
  IFERROR(VLOOKUP(DATE(YEAR('Calculation sheet'!$B55), MONTH('Calculation sheet'!$B55)-1, 1), Rates!$A$2:$D$503, 4, FALSE),
  IFERROR(VLOOKUP(DATE(YEAR('Calculation sheet'!$B55), MONTH('Calculation sheet'!$B55)-2, 1), Rates!$A$2:$D$503, 4, FALSE), IFERROR(VLOOKUP(DATE(YEAR('Calculation sheet'!$B55), MONTH('Calculation sheet'!$B55)-3, 1), Rates!$A$2:$D$503, 4, FALSE),
  "")))),
IF(Input!$B$10=Input!$I$4,
  IFERROR(VLOOKUP(DATE(YEAR('Calculation sheet'!$B55), MONTH('Calculation sheet'!$B55), 1), Rates!$A$2:$E$503, 5, FALSE),
  IFERROR(VLOOKUP(DATE(YEAR('Calculation sheet'!$B55), MONTH('Calculation sheet'!$B55)-1, 1), Rates!$A$2:$E$503, 5, FALSE),
  IFERROR(VLOOKUP(DATE(YEAR('Calculation sheet'!$B55), MONTH('Calculation sheet'!$B55)-2, 1), Rates!$A$2:$E$503, 5, FALSE), IFERROR(VLOOKUP(DATE(YEAR('Calculation sheet'!$B55), MONTH('Calculation sheet'!$B55)-3, 1), Rates!$A$2:$E$503, 5, FALSE),
  "")))),
IF(Input!$B$10=Input!$I$5,
  IFERROR(VLOOKUP(DATE(YEAR('Calculation sheet'!$B55), MONTH('Calculation sheet'!$B55), 1), Rates!$A$2:$F$503, 6, FALSE),
  IFERROR(VLOOKUP(DATE(YEAR('Calculation sheet'!$B55), MONTH('Calculation sheet'!$B55)-1, 1), Rates!$A$2:$F$503, 6, FALSE),
  IFERROR(VLOOKUP(DATE(YEAR('Calculation sheet'!$B55), MONTH('Calculation sheet'!$B55)-2, 1), Rates!$A$2:$F$503, 6, FALSE), IFERROR(VLOOKUP(DATE(YEAR('Calculation sheet'!$B55), MONTH('Calculation sheet'!$B55)-3, 1), Rates!$A$2:$F$503, 6, FALSE),
  "")))),
IF(Input!$B$10=Input!$I$6,
  IFERROR(VLOOKUP(DATE(YEAR('Calculation sheet'!$B55), MONTH('Calculation sheet'!$B55), 1), Rates!$A$2:$G$503, 7, FALSE),
  IFERROR(VLOOKUP(DATE(YEAR('Calculation sheet'!$B55), MONTH('Calculation sheet'!$B55)-1, 1), Rates!$A$2:$G$503, 7, FALSE),
  IFERROR(VLOOKUP(DATE(YEAR('Calculation sheet'!$B55), MONTH('Calculation sheet'!$B55)-2, 1), Rates!$A$2:$G$503, 7, FALSE), IFERROR(VLOOKUP(DATE(YEAR('Calculation sheet'!$B55), MONTH('Calculation sheet'!$B55)-3, 1), Rates!$A$2:$G$503, 7, FALSE),
  "")))),
"")))))</f>
        <v/>
      </c>
      <c r="I55" s="107" t="str">
        <f>IF(AND('Calculation sheet'!$C55&lt;&gt;0,'Calculation sheet'!$H55=0%),H54,'Calculation sheet'!$H55)</f>
        <v/>
      </c>
      <c r="J55" s="108" t="str">
        <f t="shared" si="1"/>
        <v/>
      </c>
      <c r="K55" s="109" t="str">
        <f>IFERROR($A$4*'Calculation sheet'!$C55*'Calculation sheet'!$J55/N55,"")</f>
        <v/>
      </c>
      <c r="L55" s="110" t="str">
        <f>IFERROR('Calculation sheet'!$K55-'Calculation sheet'!$G55,"")</f>
        <v/>
      </c>
      <c r="M55" t="str">
        <f t="shared" si="2"/>
        <v/>
      </c>
      <c r="N55" s="133" t="str">
        <f t="shared" si="3"/>
        <v/>
      </c>
      <c r="O55" s="54"/>
      <c r="P55" s="54"/>
    </row>
    <row r="56" spans="1:16" x14ac:dyDescent="0.25">
      <c r="A56" s="101">
        <v>50</v>
      </c>
      <c r="B56" s="111" t="str">
        <f>IFERROR(IF(DATE(YEAR(B55),MONTH(B55),1)&gt;=DATE(YEAR(Input!$E$4),MONTH(Input!$E$4),1),"",DATE(YEAR(B55),MONTH(B55)+1,1)),"")</f>
        <v/>
      </c>
      <c r="C56" s="112" t="str">
        <f>IFERROR(IF(DATE(YEAR('Calculation sheet'!$B56),MONTH('Calculation sheet'!$B56),1)=DATE(YEAR(Input!$E$4),MONTH(Input!$E$4),1),Input!$H$4,IF('Calculation sheet'!$B56&lt;&gt;"",DAY(EOMONTH('Calculation sheet'!$B56,0)),"")),"")</f>
        <v/>
      </c>
      <c r="D56" s="105" t="str">
        <f>IFERROR(
  IF($C$4&lt;365,
    IFERROR(
      VLOOKUP(DATE(YEAR('Calculation sheet'!$B56), MONTH('Calculation sheet'!$B56), 1), Rates!$A$2:$B$503, 2, FALSE),
      IFERROR(
        VLOOKUP(DATE(YEAR('Calculation sheet'!$B56), MONTH('Calculation sheet'!$B56)-1, 1), Rates!$A$2:$B$503, 2, FALSE),
        IFERROR(
          VLOOKUP(DATE(YEAR('Calculation sheet'!$B56), MONTH('Calculation sheet'!$B56)-2, 1), Rates!$A$2:$B$503, 2, FALSE),
          VLOOKUP(DATE(YEAR('Calculation sheet'!$B56), MONTH('Calculation sheet'!$B56)-3, 1), Rates!$A$2:$B$503, 2, FALSE)
        )
      )
    ),
  IF($C$4&lt;730,
    IFERROR(
      VLOOKUP(DATE(YEAR('Calculation sheet'!$B56), MONTH('Calculation sheet'!$B56), 1), Rates!$A$2:$C$503, 3, FALSE),
      IFERROR(
        VLOOKUP(DATE(YEAR('Calculation sheet'!$B56), MONTH('Calculation sheet'!$B56)-1, 1), Rates!$A$2:$C$503, 3, FALSE),
        IFERROR(
          VLOOKUP(DATE(YEAR('Calculation sheet'!$B56), MONTH('Calculation sheet'!$B56)-2, 1), Rates!$A$2:$C$503, 3, FALSE),
          VLOOKUP(DATE(YEAR('Calculation sheet'!$B56), MONTH('Calculation sheet'!$B56)-3, 1), Rates!$A$2:$C$503, 3, FALSE)
        )
      )
    ),
  IF($C$4&lt;1095,
    IFERROR(
      VLOOKUP(DATE(YEAR('Calculation sheet'!$B56), MONTH('Calculation sheet'!$B56), 1), Rates!$A$2:$D$503, 4, FALSE),
      IFERROR(
        VLOOKUP(DATE(YEAR('Calculation sheet'!$B56), MONTH('Calculation sheet'!$B56)-1, 1), Rates!$A$2:$D$503, 4, FALSE),
        IFERROR(
          VLOOKUP(DATE(YEAR('Calculation sheet'!$B56), MONTH('Calculation sheet'!$B56)-2, 1), Rates!$A$2:$D$503, 4, FALSE),
          VLOOKUP(DATE(YEAR('Calculation sheet'!$B56), MONTH('Calculation sheet'!$B56)-3, 1), Rates!$A$2:$D$503, 4, FALSE)
        )
      )
    ),
  IF($C$4&lt;1460,
    IFERROR(
      VLOOKUP(DATE(YEAR('Calculation sheet'!$B56), MONTH('Calculation sheet'!$B56), 1), Rates!$A$2:$E$503, 5, FALSE),
      IFERROR(
        VLOOKUP(DATE(YEAR('Calculation sheet'!$B56), MONTH('Calculation sheet'!$B56)-1, 1), Rates!$A$2:$E$503, 5, FALSE),
        IFERROR(
          VLOOKUP(DATE(YEAR('Calculation sheet'!$B56), MONTH('Calculation sheet'!$B56)-2, 1), Rates!$A$2:$E$503, 5, FALSE),
          VLOOKUP(DATE(YEAR('Calculation sheet'!$B56), MONTH('Calculation sheet'!$B56)-3, 1), Rates!$A$2:$E$503, 5, FALSE)
        )
      )
    ),
  IF($C$4&lt;1825,
    IFERROR(
      VLOOKUP(DATE(YEAR('Calculation sheet'!$B56), MONTH('Calculation sheet'!$B56), 1), Rates!$A$2:$F$503, 6, FALSE),
      IFERROR(
        VLOOKUP(DATE(YEAR('Calculation sheet'!$B56), MONTH('Calculation sheet'!$B56)-1, 1), Rates!$A$2:$F$503, 6, FALSE),
        IFERROR(
          VLOOKUP(DATE(YEAR('Calculation sheet'!$B56), MONTH('Calculation sheet'!$B56)-2, 1), Rates!$A$2:$F$503, 6, FALSE),
          VLOOKUP(DATE(YEAR('Calculation sheet'!$B56), MONTH('Calculation sheet'!$B56)-3, 1), Rates!$A$2:$F$503, 6, FALSE)
        )
      )
    ),
    IFERROR(
      VLOOKUP(DATE(YEAR('Calculation sheet'!$B56), MONTH('Calculation sheet'!$B56), 1), Rates!$A$2:$G$503, 7, FALSE),
      IFERROR(
        VLOOKUP(DATE(YEAR('Calculation sheet'!$B56), MONTH('Calculation sheet'!$B56)-1, 1), Rates!$A$2:$G$503, 7, FALSE),
        IFERROR(
          VLOOKUP(DATE(YEAR('Calculation sheet'!$B56), MONTH('Calculation sheet'!$B56)-2, 1), Rates!$A$2:$G$503, 7, FALSE),
          VLOOKUP(DATE(YEAR('Calculation sheet'!$B56), MONTH('Calculation sheet'!$B56)-3, 1), Rates!$A$2:$G$503, 7, FALSE)
        )
      )
    )
  ))))),
  ""
)</f>
        <v/>
      </c>
      <c r="E56" s="113" t="str">
        <f>IF(AND('Calculation sheet'!$C56&lt;&gt;0,'Calculation sheet'!$D56=0%),D55,'Calculation sheet'!$D56)</f>
        <v/>
      </c>
      <c r="F56" s="113" t="str">
        <f>IF(AND('Calculation sheet'!$C56&lt;&gt;0,'Calculation sheet'!$E56=0%),E55,'Calculation sheet'!$E56)</f>
        <v/>
      </c>
      <c r="G56" s="106" t="str">
        <f>IFERROR(IF('Calculation sheet'!$F56&lt;&gt;"",$A$4*'Calculation sheet'!$C56*'Calculation sheet'!$F56/N56,""),"")</f>
        <v/>
      </c>
      <c r="H56" s="105" t="str">
        <f>IF(Input!$B$10=Input!$I$2,
  IFERROR(VLOOKUP(DATE(YEAR('Calculation sheet'!$B56), MONTH('Calculation sheet'!$B56), 1), Rates!$A$2:$C$503, 3, FALSE),
  IFERROR(VLOOKUP(DATE(YEAR('Calculation sheet'!$B56), MONTH('Calculation sheet'!$B56)-1, 1), Rates!$A$2:$C$503, 3, FALSE),
  IFERROR(VLOOKUP(DATE(YEAR('Calculation sheet'!$B56), MONTH('Calculation sheet'!$B56)-2, 1), Rates!$A$2:$C$503, 3, FALSE), IFERROR(VLOOKUP(DATE(YEAR('Calculation sheet'!$B56), MONTH('Calculation sheet'!$B56)-3, 1), Rates!$A$2:$C$503, 3, FALSE),
  "")))),
IF(Input!$B$10=Input!$I$3,
  IFERROR(VLOOKUP(DATE(YEAR('Calculation sheet'!$B56), MONTH('Calculation sheet'!$B56), 1), Rates!$A$2:$D$503, 4, FALSE),
  IFERROR(VLOOKUP(DATE(YEAR('Calculation sheet'!$B56), MONTH('Calculation sheet'!$B56)-1, 1), Rates!$A$2:$D$503, 4, FALSE),
  IFERROR(VLOOKUP(DATE(YEAR('Calculation sheet'!$B56), MONTH('Calculation sheet'!$B56)-2, 1), Rates!$A$2:$D$503, 4, FALSE), IFERROR(VLOOKUP(DATE(YEAR('Calculation sheet'!$B56), MONTH('Calculation sheet'!$B56)-3, 1), Rates!$A$2:$D$503, 4, FALSE),
  "")))),
IF(Input!$B$10=Input!$I$4,
  IFERROR(VLOOKUP(DATE(YEAR('Calculation sheet'!$B56), MONTH('Calculation sheet'!$B56), 1), Rates!$A$2:$E$503, 5, FALSE),
  IFERROR(VLOOKUP(DATE(YEAR('Calculation sheet'!$B56), MONTH('Calculation sheet'!$B56)-1, 1), Rates!$A$2:$E$503, 5, FALSE),
  IFERROR(VLOOKUP(DATE(YEAR('Calculation sheet'!$B56), MONTH('Calculation sheet'!$B56)-2, 1), Rates!$A$2:$E$503, 5, FALSE), IFERROR(VLOOKUP(DATE(YEAR('Calculation sheet'!$B56), MONTH('Calculation sheet'!$B56)-3, 1), Rates!$A$2:$E$503, 5, FALSE),
  "")))),
IF(Input!$B$10=Input!$I$5,
  IFERROR(VLOOKUP(DATE(YEAR('Calculation sheet'!$B56), MONTH('Calculation sheet'!$B56), 1), Rates!$A$2:$F$503, 6, FALSE),
  IFERROR(VLOOKUP(DATE(YEAR('Calculation sheet'!$B56), MONTH('Calculation sheet'!$B56)-1, 1), Rates!$A$2:$F$503, 6, FALSE),
  IFERROR(VLOOKUP(DATE(YEAR('Calculation sheet'!$B56), MONTH('Calculation sheet'!$B56)-2, 1), Rates!$A$2:$F$503, 6, FALSE), IFERROR(VLOOKUP(DATE(YEAR('Calculation sheet'!$B56), MONTH('Calculation sheet'!$B56)-3, 1), Rates!$A$2:$F$503, 6, FALSE),
  "")))),
IF(Input!$B$10=Input!$I$6,
  IFERROR(VLOOKUP(DATE(YEAR('Calculation sheet'!$B56), MONTH('Calculation sheet'!$B56), 1), Rates!$A$2:$G$503, 7, FALSE),
  IFERROR(VLOOKUP(DATE(YEAR('Calculation sheet'!$B56), MONTH('Calculation sheet'!$B56)-1, 1), Rates!$A$2:$G$503, 7, FALSE),
  IFERROR(VLOOKUP(DATE(YEAR('Calculation sheet'!$B56), MONTH('Calculation sheet'!$B56)-2, 1), Rates!$A$2:$G$503, 7, FALSE), IFERROR(VLOOKUP(DATE(YEAR('Calculation sheet'!$B56), MONTH('Calculation sheet'!$B56)-3, 1), Rates!$A$2:$G$503, 7, FALSE),
  "")))),
"")))))</f>
        <v/>
      </c>
      <c r="I56" s="114" t="str">
        <f>IF(AND('Calculation sheet'!$C56&lt;&gt;0,'Calculation sheet'!$H56=0%),H55,'Calculation sheet'!$H56)</f>
        <v/>
      </c>
      <c r="J56" s="108" t="str">
        <f t="shared" si="1"/>
        <v/>
      </c>
      <c r="K56" s="109" t="str">
        <f>IFERROR($A$4*'Calculation sheet'!$C56*'Calculation sheet'!$J56/N56,"")</f>
        <v/>
      </c>
      <c r="L56" s="115" t="str">
        <f>IFERROR('Calculation sheet'!$K56-'Calculation sheet'!$G56,"")</f>
        <v/>
      </c>
      <c r="M56" t="str">
        <f t="shared" si="2"/>
        <v/>
      </c>
      <c r="N56" s="133" t="str">
        <f t="shared" si="3"/>
        <v/>
      </c>
      <c r="O56" s="54"/>
      <c r="P56" s="54"/>
    </row>
    <row r="57" spans="1:16" x14ac:dyDescent="0.25">
      <c r="A57" s="100">
        <v>51</v>
      </c>
      <c r="B57" s="103" t="str">
        <f>IFERROR(IF(DATE(YEAR(B56),MONTH(B56),1)&gt;=DATE(YEAR(Input!$E$4),MONTH(Input!$E$4),1),"",DATE(YEAR(B56),MONTH(B56)+1,1)),"")</f>
        <v/>
      </c>
      <c r="C57" s="104" t="str">
        <f>IFERROR(IF(DATE(YEAR('Calculation sheet'!$B57),MONTH('Calculation sheet'!$B57),1)=DATE(YEAR(Input!$E$4),MONTH(Input!$E$4),1),Input!$H$4,IF('Calculation sheet'!$B57&lt;&gt;"",DAY(EOMONTH('Calculation sheet'!$B57,0)),"")),"")</f>
        <v/>
      </c>
      <c r="D57" s="105" t="str">
        <f>IFERROR(
  IF($C$4&lt;365,
    IFERROR(
      VLOOKUP(DATE(YEAR('Calculation sheet'!$B57), MONTH('Calculation sheet'!$B57), 1), Rates!$A$2:$B$503, 2, FALSE),
      IFERROR(
        VLOOKUP(DATE(YEAR('Calculation sheet'!$B57), MONTH('Calculation sheet'!$B57)-1, 1), Rates!$A$2:$B$503, 2, FALSE),
        IFERROR(
          VLOOKUP(DATE(YEAR('Calculation sheet'!$B57), MONTH('Calculation sheet'!$B57)-2, 1), Rates!$A$2:$B$503, 2, FALSE),
          VLOOKUP(DATE(YEAR('Calculation sheet'!$B57), MONTH('Calculation sheet'!$B57)-3, 1), Rates!$A$2:$B$503, 2, FALSE)
        )
      )
    ),
  IF($C$4&lt;730,
    IFERROR(
      VLOOKUP(DATE(YEAR('Calculation sheet'!$B57), MONTH('Calculation sheet'!$B57), 1), Rates!$A$2:$C$503, 3, FALSE),
      IFERROR(
        VLOOKUP(DATE(YEAR('Calculation sheet'!$B57), MONTH('Calculation sheet'!$B57)-1, 1), Rates!$A$2:$C$503, 3, FALSE),
        IFERROR(
          VLOOKUP(DATE(YEAR('Calculation sheet'!$B57), MONTH('Calculation sheet'!$B57)-2, 1), Rates!$A$2:$C$503, 3, FALSE),
          VLOOKUP(DATE(YEAR('Calculation sheet'!$B57), MONTH('Calculation sheet'!$B57)-3, 1), Rates!$A$2:$C$503, 3, FALSE)
        )
      )
    ),
  IF($C$4&lt;1095,
    IFERROR(
      VLOOKUP(DATE(YEAR('Calculation sheet'!$B57), MONTH('Calculation sheet'!$B57), 1), Rates!$A$2:$D$503, 4, FALSE),
      IFERROR(
        VLOOKUP(DATE(YEAR('Calculation sheet'!$B57), MONTH('Calculation sheet'!$B57)-1, 1), Rates!$A$2:$D$503, 4, FALSE),
        IFERROR(
          VLOOKUP(DATE(YEAR('Calculation sheet'!$B57), MONTH('Calculation sheet'!$B57)-2, 1), Rates!$A$2:$D$503, 4, FALSE),
          VLOOKUP(DATE(YEAR('Calculation sheet'!$B57), MONTH('Calculation sheet'!$B57)-3, 1), Rates!$A$2:$D$503, 4, FALSE)
        )
      )
    ),
  IF($C$4&lt;1460,
    IFERROR(
      VLOOKUP(DATE(YEAR('Calculation sheet'!$B57), MONTH('Calculation sheet'!$B57), 1), Rates!$A$2:$E$503, 5, FALSE),
      IFERROR(
        VLOOKUP(DATE(YEAR('Calculation sheet'!$B57), MONTH('Calculation sheet'!$B57)-1, 1), Rates!$A$2:$E$503, 5, FALSE),
        IFERROR(
          VLOOKUP(DATE(YEAR('Calculation sheet'!$B57), MONTH('Calculation sheet'!$B57)-2, 1), Rates!$A$2:$E$503, 5, FALSE),
          VLOOKUP(DATE(YEAR('Calculation sheet'!$B57), MONTH('Calculation sheet'!$B57)-3, 1), Rates!$A$2:$E$503, 5, FALSE)
        )
      )
    ),
  IF($C$4&lt;1825,
    IFERROR(
      VLOOKUP(DATE(YEAR('Calculation sheet'!$B57), MONTH('Calculation sheet'!$B57), 1), Rates!$A$2:$F$503, 6, FALSE),
      IFERROR(
        VLOOKUP(DATE(YEAR('Calculation sheet'!$B57), MONTH('Calculation sheet'!$B57)-1, 1), Rates!$A$2:$F$503, 6, FALSE),
        IFERROR(
          VLOOKUP(DATE(YEAR('Calculation sheet'!$B57), MONTH('Calculation sheet'!$B57)-2, 1), Rates!$A$2:$F$503, 6, FALSE),
          VLOOKUP(DATE(YEAR('Calculation sheet'!$B57), MONTH('Calculation sheet'!$B57)-3, 1), Rates!$A$2:$F$503, 6, FALSE)
        )
      )
    ),
    IFERROR(
      VLOOKUP(DATE(YEAR('Calculation sheet'!$B57), MONTH('Calculation sheet'!$B57), 1), Rates!$A$2:$G$503, 7, FALSE),
      IFERROR(
        VLOOKUP(DATE(YEAR('Calculation sheet'!$B57), MONTH('Calculation sheet'!$B57)-1, 1), Rates!$A$2:$G$503, 7, FALSE),
        IFERROR(
          VLOOKUP(DATE(YEAR('Calculation sheet'!$B57), MONTH('Calculation sheet'!$B57)-2, 1), Rates!$A$2:$G$503, 7, FALSE),
          VLOOKUP(DATE(YEAR('Calculation sheet'!$B57), MONTH('Calculation sheet'!$B57)-3, 1), Rates!$A$2:$G$503, 7, FALSE)
        )
      )
    )
  ))))),
  ""
)</f>
        <v/>
      </c>
      <c r="E57" s="105" t="str">
        <f>IF(AND('Calculation sheet'!$C57&lt;&gt;0,'Calculation sheet'!$D57=0%),D56,'Calculation sheet'!$D57)</f>
        <v/>
      </c>
      <c r="F57" s="105" t="str">
        <f>IF(AND('Calculation sheet'!$C57&lt;&gt;0,'Calculation sheet'!$E57=0%),E56,'Calculation sheet'!$E57)</f>
        <v/>
      </c>
      <c r="G57" s="106" t="str">
        <f>IFERROR(IF('Calculation sheet'!$F57&lt;&gt;"",$A$4*'Calculation sheet'!$C57*'Calculation sheet'!$F57/N57,""),"")</f>
        <v/>
      </c>
      <c r="H57" s="105" t="str">
        <f>IF(Input!$B$10=Input!$I$2,
  IFERROR(VLOOKUP(DATE(YEAR('Calculation sheet'!$B57), MONTH('Calculation sheet'!$B57), 1), Rates!$A$2:$C$503, 3, FALSE),
  IFERROR(VLOOKUP(DATE(YEAR('Calculation sheet'!$B57), MONTH('Calculation sheet'!$B57)-1, 1), Rates!$A$2:$C$503, 3, FALSE),
  IFERROR(VLOOKUP(DATE(YEAR('Calculation sheet'!$B57), MONTH('Calculation sheet'!$B57)-2, 1), Rates!$A$2:$C$503, 3, FALSE), IFERROR(VLOOKUP(DATE(YEAR('Calculation sheet'!$B57), MONTH('Calculation sheet'!$B57)-3, 1), Rates!$A$2:$C$503, 3, FALSE),
  "")))),
IF(Input!$B$10=Input!$I$3,
  IFERROR(VLOOKUP(DATE(YEAR('Calculation sheet'!$B57), MONTH('Calculation sheet'!$B57), 1), Rates!$A$2:$D$503, 4, FALSE),
  IFERROR(VLOOKUP(DATE(YEAR('Calculation sheet'!$B57), MONTH('Calculation sheet'!$B57)-1, 1), Rates!$A$2:$D$503, 4, FALSE),
  IFERROR(VLOOKUP(DATE(YEAR('Calculation sheet'!$B57), MONTH('Calculation sheet'!$B57)-2, 1), Rates!$A$2:$D$503, 4, FALSE), IFERROR(VLOOKUP(DATE(YEAR('Calculation sheet'!$B57), MONTH('Calculation sheet'!$B57)-3, 1), Rates!$A$2:$D$503, 4, FALSE),
  "")))),
IF(Input!$B$10=Input!$I$4,
  IFERROR(VLOOKUP(DATE(YEAR('Calculation sheet'!$B57), MONTH('Calculation sheet'!$B57), 1), Rates!$A$2:$E$503, 5, FALSE),
  IFERROR(VLOOKUP(DATE(YEAR('Calculation sheet'!$B57), MONTH('Calculation sheet'!$B57)-1, 1), Rates!$A$2:$E$503, 5, FALSE),
  IFERROR(VLOOKUP(DATE(YEAR('Calculation sheet'!$B57), MONTH('Calculation sheet'!$B57)-2, 1), Rates!$A$2:$E$503, 5, FALSE), IFERROR(VLOOKUP(DATE(YEAR('Calculation sheet'!$B57), MONTH('Calculation sheet'!$B57)-3, 1), Rates!$A$2:$E$503, 5, FALSE),
  "")))),
IF(Input!$B$10=Input!$I$5,
  IFERROR(VLOOKUP(DATE(YEAR('Calculation sheet'!$B57), MONTH('Calculation sheet'!$B57), 1), Rates!$A$2:$F$503, 6, FALSE),
  IFERROR(VLOOKUP(DATE(YEAR('Calculation sheet'!$B57), MONTH('Calculation sheet'!$B57)-1, 1), Rates!$A$2:$F$503, 6, FALSE),
  IFERROR(VLOOKUP(DATE(YEAR('Calculation sheet'!$B57), MONTH('Calculation sheet'!$B57)-2, 1), Rates!$A$2:$F$503, 6, FALSE), IFERROR(VLOOKUP(DATE(YEAR('Calculation sheet'!$B57), MONTH('Calculation sheet'!$B57)-3, 1), Rates!$A$2:$F$503, 6, FALSE),
  "")))),
IF(Input!$B$10=Input!$I$6,
  IFERROR(VLOOKUP(DATE(YEAR('Calculation sheet'!$B57), MONTH('Calculation sheet'!$B57), 1), Rates!$A$2:$G$503, 7, FALSE),
  IFERROR(VLOOKUP(DATE(YEAR('Calculation sheet'!$B57), MONTH('Calculation sheet'!$B57)-1, 1), Rates!$A$2:$G$503, 7, FALSE),
  IFERROR(VLOOKUP(DATE(YEAR('Calculation sheet'!$B57), MONTH('Calculation sheet'!$B57)-2, 1), Rates!$A$2:$G$503, 7, FALSE), IFERROR(VLOOKUP(DATE(YEAR('Calculation sheet'!$B57), MONTH('Calculation sheet'!$B57)-3, 1), Rates!$A$2:$G$503, 7, FALSE),
  "")))),
"")))))</f>
        <v/>
      </c>
      <c r="I57" s="107" t="str">
        <f>IF(AND('Calculation sheet'!$C57&lt;&gt;0,'Calculation sheet'!$H57=0%),H56,'Calculation sheet'!$H57)</f>
        <v/>
      </c>
      <c r="J57" s="108" t="str">
        <f t="shared" si="1"/>
        <v/>
      </c>
      <c r="K57" s="109" t="str">
        <f>IFERROR($A$4*'Calculation sheet'!$C57*'Calculation sheet'!$J57/N57,"")</f>
        <v/>
      </c>
      <c r="L57" s="110" t="str">
        <f>IFERROR('Calculation sheet'!$K57-'Calculation sheet'!$G57,"")</f>
        <v/>
      </c>
      <c r="M57" t="str">
        <f t="shared" si="2"/>
        <v/>
      </c>
      <c r="N57" s="133" t="str">
        <f t="shared" si="3"/>
        <v/>
      </c>
      <c r="O57" s="54"/>
      <c r="P57" s="54"/>
    </row>
    <row r="58" spans="1:16" x14ac:dyDescent="0.25">
      <c r="A58" s="101">
        <v>52</v>
      </c>
      <c r="B58" s="111" t="str">
        <f>IFERROR(IF(DATE(YEAR(B57),MONTH(B57),1)&gt;=DATE(YEAR(Input!$E$4),MONTH(Input!$E$4),1),"",DATE(YEAR(B57),MONTH(B57)+1,1)),"")</f>
        <v/>
      </c>
      <c r="C58" s="112" t="str">
        <f>IFERROR(IF(DATE(YEAR('Calculation sheet'!$B58),MONTH('Calculation sheet'!$B58),1)=DATE(YEAR(Input!$E$4),MONTH(Input!$E$4),1),Input!$H$4,IF('Calculation sheet'!$B58&lt;&gt;"",DAY(EOMONTH('Calculation sheet'!$B58,0)),"")),"")</f>
        <v/>
      </c>
      <c r="D58" s="105" t="str">
        <f>IFERROR(
  IF($C$4&lt;365,
    IFERROR(
      VLOOKUP(DATE(YEAR('Calculation sheet'!$B58), MONTH('Calculation sheet'!$B58), 1), Rates!$A$2:$B$503, 2, FALSE),
      IFERROR(
        VLOOKUP(DATE(YEAR('Calculation sheet'!$B58), MONTH('Calculation sheet'!$B58)-1, 1), Rates!$A$2:$B$503, 2, FALSE),
        IFERROR(
          VLOOKUP(DATE(YEAR('Calculation sheet'!$B58), MONTH('Calculation sheet'!$B58)-2, 1), Rates!$A$2:$B$503, 2, FALSE),
          VLOOKUP(DATE(YEAR('Calculation sheet'!$B58), MONTH('Calculation sheet'!$B58)-3, 1), Rates!$A$2:$B$503, 2, FALSE)
        )
      )
    ),
  IF($C$4&lt;730,
    IFERROR(
      VLOOKUP(DATE(YEAR('Calculation sheet'!$B58), MONTH('Calculation sheet'!$B58), 1), Rates!$A$2:$C$503, 3, FALSE),
      IFERROR(
        VLOOKUP(DATE(YEAR('Calculation sheet'!$B58), MONTH('Calculation sheet'!$B58)-1, 1), Rates!$A$2:$C$503, 3, FALSE),
        IFERROR(
          VLOOKUP(DATE(YEAR('Calculation sheet'!$B58), MONTH('Calculation sheet'!$B58)-2, 1), Rates!$A$2:$C$503, 3, FALSE),
          VLOOKUP(DATE(YEAR('Calculation sheet'!$B58), MONTH('Calculation sheet'!$B58)-3, 1), Rates!$A$2:$C$503, 3, FALSE)
        )
      )
    ),
  IF($C$4&lt;1095,
    IFERROR(
      VLOOKUP(DATE(YEAR('Calculation sheet'!$B58), MONTH('Calculation sheet'!$B58), 1), Rates!$A$2:$D$503, 4, FALSE),
      IFERROR(
        VLOOKUP(DATE(YEAR('Calculation sheet'!$B58), MONTH('Calculation sheet'!$B58)-1, 1), Rates!$A$2:$D$503, 4, FALSE),
        IFERROR(
          VLOOKUP(DATE(YEAR('Calculation sheet'!$B58), MONTH('Calculation sheet'!$B58)-2, 1), Rates!$A$2:$D$503, 4, FALSE),
          VLOOKUP(DATE(YEAR('Calculation sheet'!$B58), MONTH('Calculation sheet'!$B58)-3, 1), Rates!$A$2:$D$503, 4, FALSE)
        )
      )
    ),
  IF($C$4&lt;1460,
    IFERROR(
      VLOOKUP(DATE(YEAR('Calculation sheet'!$B58), MONTH('Calculation sheet'!$B58), 1), Rates!$A$2:$E$503, 5, FALSE),
      IFERROR(
        VLOOKUP(DATE(YEAR('Calculation sheet'!$B58), MONTH('Calculation sheet'!$B58)-1, 1), Rates!$A$2:$E$503, 5, FALSE),
        IFERROR(
          VLOOKUP(DATE(YEAR('Calculation sheet'!$B58), MONTH('Calculation sheet'!$B58)-2, 1), Rates!$A$2:$E$503, 5, FALSE),
          VLOOKUP(DATE(YEAR('Calculation sheet'!$B58), MONTH('Calculation sheet'!$B58)-3, 1), Rates!$A$2:$E$503, 5, FALSE)
        )
      )
    ),
  IF($C$4&lt;1825,
    IFERROR(
      VLOOKUP(DATE(YEAR('Calculation sheet'!$B58), MONTH('Calculation sheet'!$B58), 1), Rates!$A$2:$F$503, 6, FALSE),
      IFERROR(
        VLOOKUP(DATE(YEAR('Calculation sheet'!$B58), MONTH('Calculation sheet'!$B58)-1, 1), Rates!$A$2:$F$503, 6, FALSE),
        IFERROR(
          VLOOKUP(DATE(YEAR('Calculation sheet'!$B58), MONTH('Calculation sheet'!$B58)-2, 1), Rates!$A$2:$F$503, 6, FALSE),
          VLOOKUP(DATE(YEAR('Calculation sheet'!$B58), MONTH('Calculation sheet'!$B58)-3, 1), Rates!$A$2:$F$503, 6, FALSE)
        )
      )
    ),
    IFERROR(
      VLOOKUP(DATE(YEAR('Calculation sheet'!$B58), MONTH('Calculation sheet'!$B58), 1), Rates!$A$2:$G$503, 7, FALSE),
      IFERROR(
        VLOOKUP(DATE(YEAR('Calculation sheet'!$B58), MONTH('Calculation sheet'!$B58)-1, 1), Rates!$A$2:$G$503, 7, FALSE),
        IFERROR(
          VLOOKUP(DATE(YEAR('Calculation sheet'!$B58), MONTH('Calculation sheet'!$B58)-2, 1), Rates!$A$2:$G$503, 7, FALSE),
          VLOOKUP(DATE(YEAR('Calculation sheet'!$B58), MONTH('Calculation sheet'!$B58)-3, 1), Rates!$A$2:$G$503, 7, FALSE)
        )
      )
    )
  ))))),
  ""
)</f>
        <v/>
      </c>
      <c r="E58" s="113" t="str">
        <f>IF(AND('Calculation sheet'!$C58&lt;&gt;0,'Calculation sheet'!$D58=0%),D57,'Calculation sheet'!$D58)</f>
        <v/>
      </c>
      <c r="F58" s="113" t="str">
        <f>IF(AND('Calculation sheet'!$C58&lt;&gt;0,'Calculation sheet'!$E58=0%),E57,'Calculation sheet'!$E58)</f>
        <v/>
      </c>
      <c r="G58" s="106" t="str">
        <f>IFERROR(IF('Calculation sheet'!$F58&lt;&gt;"",$A$4*'Calculation sheet'!$C58*'Calculation sheet'!$F58/N58,""),"")</f>
        <v/>
      </c>
      <c r="H58" s="105" t="str">
        <f>IF(Input!$B$10=Input!$I$2,
  IFERROR(VLOOKUP(DATE(YEAR('Calculation sheet'!$B58), MONTH('Calculation sheet'!$B58), 1), Rates!$A$2:$C$503, 3, FALSE),
  IFERROR(VLOOKUP(DATE(YEAR('Calculation sheet'!$B58), MONTH('Calculation sheet'!$B58)-1, 1), Rates!$A$2:$C$503, 3, FALSE),
  IFERROR(VLOOKUP(DATE(YEAR('Calculation sheet'!$B58), MONTH('Calculation sheet'!$B58)-2, 1), Rates!$A$2:$C$503, 3, FALSE), IFERROR(VLOOKUP(DATE(YEAR('Calculation sheet'!$B58), MONTH('Calculation sheet'!$B58)-3, 1), Rates!$A$2:$C$503, 3, FALSE),
  "")))),
IF(Input!$B$10=Input!$I$3,
  IFERROR(VLOOKUP(DATE(YEAR('Calculation sheet'!$B58), MONTH('Calculation sheet'!$B58), 1), Rates!$A$2:$D$503, 4, FALSE),
  IFERROR(VLOOKUP(DATE(YEAR('Calculation sheet'!$B58), MONTH('Calculation sheet'!$B58)-1, 1), Rates!$A$2:$D$503, 4, FALSE),
  IFERROR(VLOOKUP(DATE(YEAR('Calculation sheet'!$B58), MONTH('Calculation sheet'!$B58)-2, 1), Rates!$A$2:$D$503, 4, FALSE), IFERROR(VLOOKUP(DATE(YEAR('Calculation sheet'!$B58), MONTH('Calculation sheet'!$B58)-3, 1), Rates!$A$2:$D$503, 4, FALSE),
  "")))),
IF(Input!$B$10=Input!$I$4,
  IFERROR(VLOOKUP(DATE(YEAR('Calculation sheet'!$B58), MONTH('Calculation sheet'!$B58), 1), Rates!$A$2:$E$503, 5, FALSE),
  IFERROR(VLOOKUP(DATE(YEAR('Calculation sheet'!$B58), MONTH('Calculation sheet'!$B58)-1, 1), Rates!$A$2:$E$503, 5, FALSE),
  IFERROR(VLOOKUP(DATE(YEAR('Calculation sheet'!$B58), MONTH('Calculation sheet'!$B58)-2, 1), Rates!$A$2:$E$503, 5, FALSE), IFERROR(VLOOKUP(DATE(YEAR('Calculation sheet'!$B58), MONTH('Calculation sheet'!$B58)-3, 1), Rates!$A$2:$E$503, 5, FALSE),
  "")))),
IF(Input!$B$10=Input!$I$5,
  IFERROR(VLOOKUP(DATE(YEAR('Calculation sheet'!$B58), MONTH('Calculation sheet'!$B58), 1), Rates!$A$2:$F$503, 6, FALSE),
  IFERROR(VLOOKUP(DATE(YEAR('Calculation sheet'!$B58), MONTH('Calculation sheet'!$B58)-1, 1), Rates!$A$2:$F$503, 6, FALSE),
  IFERROR(VLOOKUP(DATE(YEAR('Calculation sheet'!$B58), MONTH('Calculation sheet'!$B58)-2, 1), Rates!$A$2:$F$503, 6, FALSE), IFERROR(VLOOKUP(DATE(YEAR('Calculation sheet'!$B58), MONTH('Calculation sheet'!$B58)-3, 1), Rates!$A$2:$F$503, 6, FALSE),
  "")))),
IF(Input!$B$10=Input!$I$6,
  IFERROR(VLOOKUP(DATE(YEAR('Calculation sheet'!$B58), MONTH('Calculation sheet'!$B58), 1), Rates!$A$2:$G$503, 7, FALSE),
  IFERROR(VLOOKUP(DATE(YEAR('Calculation sheet'!$B58), MONTH('Calculation sheet'!$B58)-1, 1), Rates!$A$2:$G$503, 7, FALSE),
  IFERROR(VLOOKUP(DATE(YEAR('Calculation sheet'!$B58), MONTH('Calculation sheet'!$B58)-2, 1), Rates!$A$2:$G$503, 7, FALSE), IFERROR(VLOOKUP(DATE(YEAR('Calculation sheet'!$B58), MONTH('Calculation sheet'!$B58)-3, 1), Rates!$A$2:$G$503, 7, FALSE),
  "")))),
"")))))</f>
        <v/>
      </c>
      <c r="I58" s="114" t="str">
        <f>IF(AND('Calculation sheet'!$C58&lt;&gt;0,'Calculation sheet'!$H58=0%),H57,'Calculation sheet'!$H58)</f>
        <v/>
      </c>
      <c r="J58" s="108" t="str">
        <f t="shared" si="1"/>
        <v/>
      </c>
      <c r="K58" s="109" t="str">
        <f>IFERROR($A$4*'Calculation sheet'!$C58*'Calculation sheet'!$J58/N58,"")</f>
        <v/>
      </c>
      <c r="L58" s="115" t="str">
        <f>IFERROR('Calculation sheet'!$K58-'Calculation sheet'!$G58,"")</f>
        <v/>
      </c>
      <c r="M58" t="str">
        <f t="shared" si="2"/>
        <v/>
      </c>
      <c r="N58" s="133" t="str">
        <f t="shared" si="3"/>
        <v/>
      </c>
      <c r="O58" s="54"/>
      <c r="P58" s="54"/>
    </row>
    <row r="59" spans="1:16" x14ac:dyDescent="0.25">
      <c r="A59" s="100">
        <v>53</v>
      </c>
      <c r="B59" s="103" t="str">
        <f>IFERROR(IF(DATE(YEAR(B58),MONTH(B58),1)&gt;=DATE(YEAR(Input!$E$4),MONTH(Input!$E$4),1),"",DATE(YEAR(B58),MONTH(B58)+1,1)),"")</f>
        <v/>
      </c>
      <c r="C59" s="104" t="str">
        <f>IFERROR(IF(DATE(YEAR('Calculation sheet'!$B59),MONTH('Calculation sheet'!$B59),1)=DATE(YEAR(Input!$E$4),MONTH(Input!$E$4),1),Input!$H$4,IF('Calculation sheet'!$B59&lt;&gt;"",DAY(EOMONTH('Calculation sheet'!$B59,0)),"")),"")</f>
        <v/>
      </c>
      <c r="D59" s="105" t="str">
        <f>IFERROR(
  IF($C$4&lt;365,
    IFERROR(
      VLOOKUP(DATE(YEAR('Calculation sheet'!$B59), MONTH('Calculation sheet'!$B59), 1), Rates!$A$2:$B$503, 2, FALSE),
      IFERROR(
        VLOOKUP(DATE(YEAR('Calculation sheet'!$B59), MONTH('Calculation sheet'!$B59)-1, 1), Rates!$A$2:$B$503, 2, FALSE),
        IFERROR(
          VLOOKUP(DATE(YEAR('Calculation sheet'!$B59), MONTH('Calculation sheet'!$B59)-2, 1), Rates!$A$2:$B$503, 2, FALSE),
          VLOOKUP(DATE(YEAR('Calculation sheet'!$B59), MONTH('Calculation sheet'!$B59)-3, 1), Rates!$A$2:$B$503, 2, FALSE)
        )
      )
    ),
  IF($C$4&lt;730,
    IFERROR(
      VLOOKUP(DATE(YEAR('Calculation sheet'!$B59), MONTH('Calculation sheet'!$B59), 1), Rates!$A$2:$C$503, 3, FALSE),
      IFERROR(
        VLOOKUP(DATE(YEAR('Calculation sheet'!$B59), MONTH('Calculation sheet'!$B59)-1, 1), Rates!$A$2:$C$503, 3, FALSE),
        IFERROR(
          VLOOKUP(DATE(YEAR('Calculation sheet'!$B59), MONTH('Calculation sheet'!$B59)-2, 1), Rates!$A$2:$C$503, 3, FALSE),
          VLOOKUP(DATE(YEAR('Calculation sheet'!$B59), MONTH('Calculation sheet'!$B59)-3, 1), Rates!$A$2:$C$503, 3, FALSE)
        )
      )
    ),
  IF($C$4&lt;1095,
    IFERROR(
      VLOOKUP(DATE(YEAR('Calculation sheet'!$B59), MONTH('Calculation sheet'!$B59), 1), Rates!$A$2:$D$503, 4, FALSE),
      IFERROR(
        VLOOKUP(DATE(YEAR('Calculation sheet'!$B59), MONTH('Calculation sheet'!$B59)-1, 1), Rates!$A$2:$D$503, 4, FALSE),
        IFERROR(
          VLOOKUP(DATE(YEAR('Calculation sheet'!$B59), MONTH('Calculation sheet'!$B59)-2, 1), Rates!$A$2:$D$503, 4, FALSE),
          VLOOKUP(DATE(YEAR('Calculation sheet'!$B59), MONTH('Calculation sheet'!$B59)-3, 1), Rates!$A$2:$D$503, 4, FALSE)
        )
      )
    ),
  IF($C$4&lt;1460,
    IFERROR(
      VLOOKUP(DATE(YEAR('Calculation sheet'!$B59), MONTH('Calculation sheet'!$B59), 1), Rates!$A$2:$E$503, 5, FALSE),
      IFERROR(
        VLOOKUP(DATE(YEAR('Calculation sheet'!$B59), MONTH('Calculation sheet'!$B59)-1, 1), Rates!$A$2:$E$503, 5, FALSE),
        IFERROR(
          VLOOKUP(DATE(YEAR('Calculation sheet'!$B59), MONTH('Calculation sheet'!$B59)-2, 1), Rates!$A$2:$E$503, 5, FALSE),
          VLOOKUP(DATE(YEAR('Calculation sheet'!$B59), MONTH('Calculation sheet'!$B59)-3, 1), Rates!$A$2:$E$503, 5, FALSE)
        )
      )
    ),
  IF($C$4&lt;1825,
    IFERROR(
      VLOOKUP(DATE(YEAR('Calculation sheet'!$B59), MONTH('Calculation sheet'!$B59), 1), Rates!$A$2:$F$503, 6, FALSE),
      IFERROR(
        VLOOKUP(DATE(YEAR('Calculation sheet'!$B59), MONTH('Calculation sheet'!$B59)-1, 1), Rates!$A$2:$F$503, 6, FALSE),
        IFERROR(
          VLOOKUP(DATE(YEAR('Calculation sheet'!$B59), MONTH('Calculation sheet'!$B59)-2, 1), Rates!$A$2:$F$503, 6, FALSE),
          VLOOKUP(DATE(YEAR('Calculation sheet'!$B59), MONTH('Calculation sheet'!$B59)-3, 1), Rates!$A$2:$F$503, 6, FALSE)
        )
      )
    ),
    IFERROR(
      VLOOKUP(DATE(YEAR('Calculation sheet'!$B59), MONTH('Calculation sheet'!$B59), 1), Rates!$A$2:$G$503, 7, FALSE),
      IFERROR(
        VLOOKUP(DATE(YEAR('Calculation sheet'!$B59), MONTH('Calculation sheet'!$B59)-1, 1), Rates!$A$2:$G$503, 7, FALSE),
        IFERROR(
          VLOOKUP(DATE(YEAR('Calculation sheet'!$B59), MONTH('Calculation sheet'!$B59)-2, 1), Rates!$A$2:$G$503, 7, FALSE),
          VLOOKUP(DATE(YEAR('Calculation sheet'!$B59), MONTH('Calculation sheet'!$B59)-3, 1), Rates!$A$2:$G$503, 7, FALSE)
        )
      )
    )
  ))))),
  ""
)</f>
        <v/>
      </c>
      <c r="E59" s="105" t="str">
        <f>IF(AND('Calculation sheet'!$C59&lt;&gt;0,'Calculation sheet'!$D59=0%),D58,'Calculation sheet'!$D59)</f>
        <v/>
      </c>
      <c r="F59" s="105" t="str">
        <f>IF(AND('Calculation sheet'!$C59&lt;&gt;0,'Calculation sheet'!$E59=0%),E58,'Calculation sheet'!$E59)</f>
        <v/>
      </c>
      <c r="G59" s="106" t="str">
        <f>IFERROR(IF('Calculation sheet'!$F59&lt;&gt;"",$A$4*'Calculation sheet'!$C59*'Calculation sheet'!$F59/N59,""),"")</f>
        <v/>
      </c>
      <c r="H59" s="105" t="str">
        <f>IF(Input!$B$10=Input!$I$2,
  IFERROR(VLOOKUP(DATE(YEAR('Calculation sheet'!$B59), MONTH('Calculation sheet'!$B59), 1), Rates!$A$2:$C$503, 3, FALSE),
  IFERROR(VLOOKUP(DATE(YEAR('Calculation sheet'!$B59), MONTH('Calculation sheet'!$B59)-1, 1), Rates!$A$2:$C$503, 3, FALSE),
  IFERROR(VLOOKUP(DATE(YEAR('Calculation sheet'!$B59), MONTH('Calculation sheet'!$B59)-2, 1), Rates!$A$2:$C$503, 3, FALSE), IFERROR(VLOOKUP(DATE(YEAR('Calculation sheet'!$B59), MONTH('Calculation sheet'!$B59)-3, 1), Rates!$A$2:$C$503, 3, FALSE),
  "")))),
IF(Input!$B$10=Input!$I$3,
  IFERROR(VLOOKUP(DATE(YEAR('Calculation sheet'!$B59), MONTH('Calculation sheet'!$B59), 1), Rates!$A$2:$D$503, 4, FALSE),
  IFERROR(VLOOKUP(DATE(YEAR('Calculation sheet'!$B59), MONTH('Calculation sheet'!$B59)-1, 1), Rates!$A$2:$D$503, 4, FALSE),
  IFERROR(VLOOKUP(DATE(YEAR('Calculation sheet'!$B59), MONTH('Calculation sheet'!$B59)-2, 1), Rates!$A$2:$D$503, 4, FALSE), IFERROR(VLOOKUP(DATE(YEAR('Calculation sheet'!$B59), MONTH('Calculation sheet'!$B59)-3, 1), Rates!$A$2:$D$503, 4, FALSE),
  "")))),
IF(Input!$B$10=Input!$I$4,
  IFERROR(VLOOKUP(DATE(YEAR('Calculation sheet'!$B59), MONTH('Calculation sheet'!$B59), 1), Rates!$A$2:$E$503, 5, FALSE),
  IFERROR(VLOOKUP(DATE(YEAR('Calculation sheet'!$B59), MONTH('Calculation sheet'!$B59)-1, 1), Rates!$A$2:$E$503, 5, FALSE),
  IFERROR(VLOOKUP(DATE(YEAR('Calculation sheet'!$B59), MONTH('Calculation sheet'!$B59)-2, 1), Rates!$A$2:$E$503, 5, FALSE), IFERROR(VLOOKUP(DATE(YEAR('Calculation sheet'!$B59), MONTH('Calculation sheet'!$B59)-3, 1), Rates!$A$2:$E$503, 5, FALSE),
  "")))),
IF(Input!$B$10=Input!$I$5,
  IFERROR(VLOOKUP(DATE(YEAR('Calculation sheet'!$B59), MONTH('Calculation sheet'!$B59), 1), Rates!$A$2:$F$503, 6, FALSE),
  IFERROR(VLOOKUP(DATE(YEAR('Calculation sheet'!$B59), MONTH('Calculation sheet'!$B59)-1, 1), Rates!$A$2:$F$503, 6, FALSE),
  IFERROR(VLOOKUP(DATE(YEAR('Calculation sheet'!$B59), MONTH('Calculation sheet'!$B59)-2, 1), Rates!$A$2:$F$503, 6, FALSE), IFERROR(VLOOKUP(DATE(YEAR('Calculation sheet'!$B59), MONTH('Calculation sheet'!$B59)-3, 1), Rates!$A$2:$F$503, 6, FALSE),
  "")))),
IF(Input!$B$10=Input!$I$6,
  IFERROR(VLOOKUP(DATE(YEAR('Calculation sheet'!$B59), MONTH('Calculation sheet'!$B59), 1), Rates!$A$2:$G$503, 7, FALSE),
  IFERROR(VLOOKUP(DATE(YEAR('Calculation sheet'!$B59), MONTH('Calculation sheet'!$B59)-1, 1), Rates!$A$2:$G$503, 7, FALSE),
  IFERROR(VLOOKUP(DATE(YEAR('Calculation sheet'!$B59), MONTH('Calculation sheet'!$B59)-2, 1), Rates!$A$2:$G$503, 7, FALSE), IFERROR(VLOOKUP(DATE(YEAR('Calculation sheet'!$B59), MONTH('Calculation sheet'!$B59)-3, 1), Rates!$A$2:$G$503, 7, FALSE),
  "")))),
"")))))</f>
        <v/>
      </c>
      <c r="I59" s="107" t="str">
        <f>IF(AND('Calculation sheet'!$C59&lt;&gt;0,'Calculation sheet'!$H59=0%),H58,'Calculation sheet'!$H59)</f>
        <v/>
      </c>
      <c r="J59" s="108" t="str">
        <f t="shared" si="1"/>
        <v/>
      </c>
      <c r="K59" s="109" t="str">
        <f>IFERROR($A$4*'Calculation sheet'!$C59*'Calculation sheet'!$J59/N59,"")</f>
        <v/>
      </c>
      <c r="L59" s="110" t="str">
        <f>IFERROR('Calculation sheet'!$K59-'Calculation sheet'!$G59,"")</f>
        <v/>
      </c>
      <c r="M59" t="str">
        <f t="shared" si="2"/>
        <v/>
      </c>
      <c r="N59" s="133" t="str">
        <f t="shared" si="3"/>
        <v/>
      </c>
      <c r="O59" s="54"/>
      <c r="P59" s="54"/>
    </row>
    <row r="60" spans="1:16" x14ac:dyDescent="0.25">
      <c r="A60" s="101">
        <v>54</v>
      </c>
      <c r="B60" s="111" t="str">
        <f>IFERROR(IF(DATE(YEAR(B59),MONTH(B59),1)&gt;=DATE(YEAR(Input!$E$4),MONTH(Input!$E$4),1),"",DATE(YEAR(B59),MONTH(B59)+1,1)),"")</f>
        <v/>
      </c>
      <c r="C60" s="112" t="str">
        <f>IFERROR(IF(DATE(YEAR('Calculation sheet'!$B60),MONTH('Calculation sheet'!$B60),1)=DATE(YEAR(Input!$E$4),MONTH(Input!$E$4),1),Input!$H$4,IF('Calculation sheet'!$B60&lt;&gt;"",DAY(EOMONTH('Calculation sheet'!$B60,0)),"")),"")</f>
        <v/>
      </c>
      <c r="D60" s="105" t="str">
        <f>IFERROR(
  IF($C$4&lt;365,
    IFERROR(
      VLOOKUP(DATE(YEAR('Calculation sheet'!$B60), MONTH('Calculation sheet'!$B60), 1), Rates!$A$2:$B$503, 2, FALSE),
      IFERROR(
        VLOOKUP(DATE(YEAR('Calculation sheet'!$B60), MONTH('Calculation sheet'!$B60)-1, 1), Rates!$A$2:$B$503, 2, FALSE),
        IFERROR(
          VLOOKUP(DATE(YEAR('Calculation sheet'!$B60), MONTH('Calculation sheet'!$B60)-2, 1), Rates!$A$2:$B$503, 2, FALSE),
          VLOOKUP(DATE(YEAR('Calculation sheet'!$B60), MONTH('Calculation sheet'!$B60)-3, 1), Rates!$A$2:$B$503, 2, FALSE)
        )
      )
    ),
  IF($C$4&lt;730,
    IFERROR(
      VLOOKUP(DATE(YEAR('Calculation sheet'!$B60), MONTH('Calculation sheet'!$B60), 1), Rates!$A$2:$C$503, 3, FALSE),
      IFERROR(
        VLOOKUP(DATE(YEAR('Calculation sheet'!$B60), MONTH('Calculation sheet'!$B60)-1, 1), Rates!$A$2:$C$503, 3, FALSE),
        IFERROR(
          VLOOKUP(DATE(YEAR('Calculation sheet'!$B60), MONTH('Calculation sheet'!$B60)-2, 1), Rates!$A$2:$C$503, 3, FALSE),
          VLOOKUP(DATE(YEAR('Calculation sheet'!$B60), MONTH('Calculation sheet'!$B60)-3, 1), Rates!$A$2:$C$503, 3, FALSE)
        )
      )
    ),
  IF($C$4&lt;1095,
    IFERROR(
      VLOOKUP(DATE(YEAR('Calculation sheet'!$B60), MONTH('Calculation sheet'!$B60), 1), Rates!$A$2:$D$503, 4, FALSE),
      IFERROR(
        VLOOKUP(DATE(YEAR('Calculation sheet'!$B60), MONTH('Calculation sheet'!$B60)-1, 1), Rates!$A$2:$D$503, 4, FALSE),
        IFERROR(
          VLOOKUP(DATE(YEAR('Calculation sheet'!$B60), MONTH('Calculation sheet'!$B60)-2, 1), Rates!$A$2:$D$503, 4, FALSE),
          VLOOKUP(DATE(YEAR('Calculation sheet'!$B60), MONTH('Calculation sheet'!$B60)-3, 1), Rates!$A$2:$D$503, 4, FALSE)
        )
      )
    ),
  IF($C$4&lt;1460,
    IFERROR(
      VLOOKUP(DATE(YEAR('Calculation sheet'!$B60), MONTH('Calculation sheet'!$B60), 1), Rates!$A$2:$E$503, 5, FALSE),
      IFERROR(
        VLOOKUP(DATE(YEAR('Calculation sheet'!$B60), MONTH('Calculation sheet'!$B60)-1, 1), Rates!$A$2:$E$503, 5, FALSE),
        IFERROR(
          VLOOKUP(DATE(YEAR('Calculation sheet'!$B60), MONTH('Calculation sheet'!$B60)-2, 1), Rates!$A$2:$E$503, 5, FALSE),
          VLOOKUP(DATE(YEAR('Calculation sheet'!$B60), MONTH('Calculation sheet'!$B60)-3, 1), Rates!$A$2:$E$503, 5, FALSE)
        )
      )
    ),
  IF($C$4&lt;1825,
    IFERROR(
      VLOOKUP(DATE(YEAR('Calculation sheet'!$B60), MONTH('Calculation sheet'!$B60), 1), Rates!$A$2:$F$503, 6, FALSE),
      IFERROR(
        VLOOKUP(DATE(YEAR('Calculation sheet'!$B60), MONTH('Calculation sheet'!$B60)-1, 1), Rates!$A$2:$F$503, 6, FALSE),
        IFERROR(
          VLOOKUP(DATE(YEAR('Calculation sheet'!$B60), MONTH('Calculation sheet'!$B60)-2, 1), Rates!$A$2:$F$503, 6, FALSE),
          VLOOKUP(DATE(YEAR('Calculation sheet'!$B60), MONTH('Calculation sheet'!$B60)-3, 1), Rates!$A$2:$F$503, 6, FALSE)
        )
      )
    ),
    IFERROR(
      VLOOKUP(DATE(YEAR('Calculation sheet'!$B60), MONTH('Calculation sheet'!$B60), 1), Rates!$A$2:$G$503, 7, FALSE),
      IFERROR(
        VLOOKUP(DATE(YEAR('Calculation sheet'!$B60), MONTH('Calculation sheet'!$B60)-1, 1), Rates!$A$2:$G$503, 7, FALSE),
        IFERROR(
          VLOOKUP(DATE(YEAR('Calculation sheet'!$B60), MONTH('Calculation sheet'!$B60)-2, 1), Rates!$A$2:$G$503, 7, FALSE),
          VLOOKUP(DATE(YEAR('Calculation sheet'!$B60), MONTH('Calculation sheet'!$B60)-3, 1), Rates!$A$2:$G$503, 7, FALSE)
        )
      )
    )
  ))))),
  ""
)</f>
        <v/>
      </c>
      <c r="E60" s="113" t="str">
        <f>IF(AND('Calculation sheet'!$C60&lt;&gt;0,'Calculation sheet'!$D60=0%),D59,'Calculation sheet'!$D60)</f>
        <v/>
      </c>
      <c r="F60" s="113" t="str">
        <f>IF(AND('Calculation sheet'!$C60&lt;&gt;0,'Calculation sheet'!$E60=0%),E59,'Calculation sheet'!$E60)</f>
        <v/>
      </c>
      <c r="G60" s="106" t="str">
        <f>IFERROR(IF('Calculation sheet'!$F60&lt;&gt;"",$A$4*'Calculation sheet'!$C60*'Calculation sheet'!$F60/N60,""),"")</f>
        <v/>
      </c>
      <c r="H60" s="105" t="str">
        <f>IF(Input!$B$10=Input!$I$2,
  IFERROR(VLOOKUP(DATE(YEAR('Calculation sheet'!$B60), MONTH('Calculation sheet'!$B60), 1), Rates!$A$2:$C$503, 3, FALSE),
  IFERROR(VLOOKUP(DATE(YEAR('Calculation sheet'!$B60), MONTH('Calculation sheet'!$B60)-1, 1), Rates!$A$2:$C$503, 3, FALSE),
  IFERROR(VLOOKUP(DATE(YEAR('Calculation sheet'!$B60), MONTH('Calculation sheet'!$B60)-2, 1), Rates!$A$2:$C$503, 3, FALSE), IFERROR(VLOOKUP(DATE(YEAR('Calculation sheet'!$B60), MONTH('Calculation sheet'!$B60)-3, 1), Rates!$A$2:$C$503, 3, FALSE),
  "")))),
IF(Input!$B$10=Input!$I$3,
  IFERROR(VLOOKUP(DATE(YEAR('Calculation sheet'!$B60), MONTH('Calculation sheet'!$B60), 1), Rates!$A$2:$D$503, 4, FALSE),
  IFERROR(VLOOKUP(DATE(YEAR('Calculation sheet'!$B60), MONTH('Calculation sheet'!$B60)-1, 1), Rates!$A$2:$D$503, 4, FALSE),
  IFERROR(VLOOKUP(DATE(YEAR('Calculation sheet'!$B60), MONTH('Calculation sheet'!$B60)-2, 1), Rates!$A$2:$D$503, 4, FALSE), IFERROR(VLOOKUP(DATE(YEAR('Calculation sheet'!$B60), MONTH('Calculation sheet'!$B60)-3, 1), Rates!$A$2:$D$503, 4, FALSE),
  "")))),
IF(Input!$B$10=Input!$I$4,
  IFERROR(VLOOKUP(DATE(YEAR('Calculation sheet'!$B60), MONTH('Calculation sheet'!$B60), 1), Rates!$A$2:$E$503, 5, FALSE),
  IFERROR(VLOOKUP(DATE(YEAR('Calculation sheet'!$B60), MONTH('Calculation sheet'!$B60)-1, 1), Rates!$A$2:$E$503, 5, FALSE),
  IFERROR(VLOOKUP(DATE(YEAR('Calculation sheet'!$B60), MONTH('Calculation sheet'!$B60)-2, 1), Rates!$A$2:$E$503, 5, FALSE), IFERROR(VLOOKUP(DATE(YEAR('Calculation sheet'!$B60), MONTH('Calculation sheet'!$B60)-3, 1), Rates!$A$2:$E$503, 5, FALSE),
  "")))),
IF(Input!$B$10=Input!$I$5,
  IFERROR(VLOOKUP(DATE(YEAR('Calculation sheet'!$B60), MONTH('Calculation sheet'!$B60), 1), Rates!$A$2:$F$503, 6, FALSE),
  IFERROR(VLOOKUP(DATE(YEAR('Calculation sheet'!$B60), MONTH('Calculation sheet'!$B60)-1, 1), Rates!$A$2:$F$503, 6, FALSE),
  IFERROR(VLOOKUP(DATE(YEAR('Calculation sheet'!$B60), MONTH('Calculation sheet'!$B60)-2, 1), Rates!$A$2:$F$503, 6, FALSE), IFERROR(VLOOKUP(DATE(YEAR('Calculation sheet'!$B60), MONTH('Calculation sheet'!$B60)-3, 1), Rates!$A$2:$F$503, 6, FALSE),
  "")))),
IF(Input!$B$10=Input!$I$6,
  IFERROR(VLOOKUP(DATE(YEAR('Calculation sheet'!$B60), MONTH('Calculation sheet'!$B60), 1), Rates!$A$2:$G$503, 7, FALSE),
  IFERROR(VLOOKUP(DATE(YEAR('Calculation sheet'!$B60), MONTH('Calculation sheet'!$B60)-1, 1), Rates!$A$2:$G$503, 7, FALSE),
  IFERROR(VLOOKUP(DATE(YEAR('Calculation sheet'!$B60), MONTH('Calculation sheet'!$B60)-2, 1), Rates!$A$2:$G$503, 7, FALSE), IFERROR(VLOOKUP(DATE(YEAR('Calculation sheet'!$B60), MONTH('Calculation sheet'!$B60)-3, 1), Rates!$A$2:$G$503, 7, FALSE),
  "")))),
"")))))</f>
        <v/>
      </c>
      <c r="I60" s="114" t="str">
        <f>IF(AND('Calculation sheet'!$C60&lt;&gt;0,'Calculation sheet'!$H60=0%),H59,'Calculation sheet'!$H60)</f>
        <v/>
      </c>
      <c r="J60" s="108" t="str">
        <f t="shared" si="1"/>
        <v/>
      </c>
      <c r="K60" s="109" t="str">
        <f>IFERROR($A$4*'Calculation sheet'!$C60*'Calculation sheet'!$J60/N60,"")</f>
        <v/>
      </c>
      <c r="L60" s="115" t="str">
        <f>IFERROR('Calculation sheet'!$K60-'Calculation sheet'!$G60,"")</f>
        <v/>
      </c>
      <c r="M60" t="str">
        <f t="shared" si="2"/>
        <v/>
      </c>
      <c r="N60" s="133" t="str">
        <f t="shared" si="3"/>
        <v/>
      </c>
      <c r="O60" s="54"/>
      <c r="P60" s="54"/>
    </row>
    <row r="61" spans="1:16" x14ac:dyDescent="0.25">
      <c r="A61" s="100">
        <v>55</v>
      </c>
      <c r="B61" s="103" t="str">
        <f>IFERROR(IF(DATE(YEAR(B60),MONTH(B60),1)&gt;=DATE(YEAR(Input!$E$4),MONTH(Input!$E$4),1),"",DATE(YEAR(B60),MONTH(B60)+1,1)),"")</f>
        <v/>
      </c>
      <c r="C61" s="104" t="str">
        <f>IFERROR(IF(DATE(YEAR('Calculation sheet'!$B61),MONTH('Calculation sheet'!$B61),1)=DATE(YEAR(Input!$E$4),MONTH(Input!$E$4),1),Input!$H$4,IF('Calculation sheet'!$B61&lt;&gt;"",DAY(EOMONTH('Calculation sheet'!$B61,0)),"")),"")</f>
        <v/>
      </c>
      <c r="D61" s="105" t="str">
        <f>IFERROR(
  IF($C$4&lt;365,
    IFERROR(
      VLOOKUP(DATE(YEAR('Calculation sheet'!$B61), MONTH('Calculation sheet'!$B61), 1), Rates!$A$2:$B$503, 2, FALSE),
      IFERROR(
        VLOOKUP(DATE(YEAR('Calculation sheet'!$B61), MONTH('Calculation sheet'!$B61)-1, 1), Rates!$A$2:$B$503, 2, FALSE),
        IFERROR(
          VLOOKUP(DATE(YEAR('Calculation sheet'!$B61), MONTH('Calculation sheet'!$B61)-2, 1), Rates!$A$2:$B$503, 2, FALSE),
          VLOOKUP(DATE(YEAR('Calculation sheet'!$B61), MONTH('Calculation sheet'!$B61)-3, 1), Rates!$A$2:$B$503, 2, FALSE)
        )
      )
    ),
  IF($C$4&lt;730,
    IFERROR(
      VLOOKUP(DATE(YEAR('Calculation sheet'!$B61), MONTH('Calculation sheet'!$B61), 1), Rates!$A$2:$C$503, 3, FALSE),
      IFERROR(
        VLOOKUP(DATE(YEAR('Calculation sheet'!$B61), MONTH('Calculation sheet'!$B61)-1, 1), Rates!$A$2:$C$503, 3, FALSE),
        IFERROR(
          VLOOKUP(DATE(YEAR('Calculation sheet'!$B61), MONTH('Calculation sheet'!$B61)-2, 1), Rates!$A$2:$C$503, 3, FALSE),
          VLOOKUP(DATE(YEAR('Calculation sheet'!$B61), MONTH('Calculation sheet'!$B61)-3, 1), Rates!$A$2:$C$503, 3, FALSE)
        )
      )
    ),
  IF($C$4&lt;1095,
    IFERROR(
      VLOOKUP(DATE(YEAR('Calculation sheet'!$B61), MONTH('Calculation sheet'!$B61), 1), Rates!$A$2:$D$503, 4, FALSE),
      IFERROR(
        VLOOKUP(DATE(YEAR('Calculation sheet'!$B61), MONTH('Calculation sheet'!$B61)-1, 1), Rates!$A$2:$D$503, 4, FALSE),
        IFERROR(
          VLOOKUP(DATE(YEAR('Calculation sheet'!$B61), MONTH('Calculation sheet'!$B61)-2, 1), Rates!$A$2:$D$503, 4, FALSE),
          VLOOKUP(DATE(YEAR('Calculation sheet'!$B61), MONTH('Calculation sheet'!$B61)-3, 1), Rates!$A$2:$D$503, 4, FALSE)
        )
      )
    ),
  IF($C$4&lt;1460,
    IFERROR(
      VLOOKUP(DATE(YEAR('Calculation sheet'!$B61), MONTH('Calculation sheet'!$B61), 1), Rates!$A$2:$E$503, 5, FALSE),
      IFERROR(
        VLOOKUP(DATE(YEAR('Calculation sheet'!$B61), MONTH('Calculation sheet'!$B61)-1, 1), Rates!$A$2:$E$503, 5, FALSE),
        IFERROR(
          VLOOKUP(DATE(YEAR('Calculation sheet'!$B61), MONTH('Calculation sheet'!$B61)-2, 1), Rates!$A$2:$E$503, 5, FALSE),
          VLOOKUP(DATE(YEAR('Calculation sheet'!$B61), MONTH('Calculation sheet'!$B61)-3, 1), Rates!$A$2:$E$503, 5, FALSE)
        )
      )
    ),
  IF($C$4&lt;1825,
    IFERROR(
      VLOOKUP(DATE(YEAR('Calculation sheet'!$B61), MONTH('Calculation sheet'!$B61), 1), Rates!$A$2:$F$503, 6, FALSE),
      IFERROR(
        VLOOKUP(DATE(YEAR('Calculation sheet'!$B61), MONTH('Calculation sheet'!$B61)-1, 1), Rates!$A$2:$F$503, 6, FALSE),
        IFERROR(
          VLOOKUP(DATE(YEAR('Calculation sheet'!$B61), MONTH('Calculation sheet'!$B61)-2, 1), Rates!$A$2:$F$503, 6, FALSE),
          VLOOKUP(DATE(YEAR('Calculation sheet'!$B61), MONTH('Calculation sheet'!$B61)-3, 1), Rates!$A$2:$F$503, 6, FALSE)
        )
      )
    ),
    IFERROR(
      VLOOKUP(DATE(YEAR('Calculation sheet'!$B61), MONTH('Calculation sheet'!$B61), 1), Rates!$A$2:$G$503, 7, FALSE),
      IFERROR(
        VLOOKUP(DATE(YEAR('Calculation sheet'!$B61), MONTH('Calculation sheet'!$B61)-1, 1), Rates!$A$2:$G$503, 7, FALSE),
        IFERROR(
          VLOOKUP(DATE(YEAR('Calculation sheet'!$B61), MONTH('Calculation sheet'!$B61)-2, 1), Rates!$A$2:$G$503, 7, FALSE),
          VLOOKUP(DATE(YEAR('Calculation sheet'!$B61), MONTH('Calculation sheet'!$B61)-3, 1), Rates!$A$2:$G$503, 7, FALSE)
        )
      )
    )
  ))))),
  ""
)</f>
        <v/>
      </c>
      <c r="E61" s="105" t="str">
        <f>IF(AND('Calculation sheet'!$C61&lt;&gt;0,'Calculation sheet'!$D61=0%),D60,'Calculation sheet'!$D61)</f>
        <v/>
      </c>
      <c r="F61" s="105" t="str">
        <f>IF(AND('Calculation sheet'!$C61&lt;&gt;0,'Calculation sheet'!$E61=0%),E60,'Calculation sheet'!$E61)</f>
        <v/>
      </c>
      <c r="G61" s="106" t="str">
        <f>IFERROR(IF('Calculation sheet'!$F61&lt;&gt;"",$A$4*'Calculation sheet'!$C61*'Calculation sheet'!$F61/N61,""),"")</f>
        <v/>
      </c>
      <c r="H61" s="105" t="str">
        <f>IF(Input!$B$10=Input!$I$2,
  IFERROR(VLOOKUP(DATE(YEAR('Calculation sheet'!$B61), MONTH('Calculation sheet'!$B61), 1), Rates!$A$2:$C$503, 3, FALSE),
  IFERROR(VLOOKUP(DATE(YEAR('Calculation sheet'!$B61), MONTH('Calculation sheet'!$B61)-1, 1), Rates!$A$2:$C$503, 3, FALSE),
  IFERROR(VLOOKUP(DATE(YEAR('Calculation sheet'!$B61), MONTH('Calculation sheet'!$B61)-2, 1), Rates!$A$2:$C$503, 3, FALSE), IFERROR(VLOOKUP(DATE(YEAR('Calculation sheet'!$B61), MONTH('Calculation sheet'!$B61)-3, 1), Rates!$A$2:$C$503, 3, FALSE),
  "")))),
IF(Input!$B$10=Input!$I$3,
  IFERROR(VLOOKUP(DATE(YEAR('Calculation sheet'!$B61), MONTH('Calculation sheet'!$B61), 1), Rates!$A$2:$D$503, 4, FALSE),
  IFERROR(VLOOKUP(DATE(YEAR('Calculation sheet'!$B61), MONTH('Calculation sheet'!$B61)-1, 1), Rates!$A$2:$D$503, 4, FALSE),
  IFERROR(VLOOKUP(DATE(YEAR('Calculation sheet'!$B61), MONTH('Calculation sheet'!$B61)-2, 1), Rates!$A$2:$D$503, 4, FALSE), IFERROR(VLOOKUP(DATE(YEAR('Calculation sheet'!$B61), MONTH('Calculation sheet'!$B61)-3, 1), Rates!$A$2:$D$503, 4, FALSE),
  "")))),
IF(Input!$B$10=Input!$I$4,
  IFERROR(VLOOKUP(DATE(YEAR('Calculation sheet'!$B61), MONTH('Calculation sheet'!$B61), 1), Rates!$A$2:$E$503, 5, FALSE),
  IFERROR(VLOOKUP(DATE(YEAR('Calculation sheet'!$B61), MONTH('Calculation sheet'!$B61)-1, 1), Rates!$A$2:$E$503, 5, FALSE),
  IFERROR(VLOOKUP(DATE(YEAR('Calculation sheet'!$B61), MONTH('Calculation sheet'!$B61)-2, 1), Rates!$A$2:$E$503, 5, FALSE), IFERROR(VLOOKUP(DATE(YEAR('Calculation sheet'!$B61), MONTH('Calculation sheet'!$B61)-3, 1), Rates!$A$2:$E$503, 5, FALSE),
  "")))),
IF(Input!$B$10=Input!$I$5,
  IFERROR(VLOOKUP(DATE(YEAR('Calculation sheet'!$B61), MONTH('Calculation sheet'!$B61), 1), Rates!$A$2:$F$503, 6, FALSE),
  IFERROR(VLOOKUP(DATE(YEAR('Calculation sheet'!$B61), MONTH('Calculation sheet'!$B61)-1, 1), Rates!$A$2:$F$503, 6, FALSE),
  IFERROR(VLOOKUP(DATE(YEAR('Calculation sheet'!$B61), MONTH('Calculation sheet'!$B61)-2, 1), Rates!$A$2:$F$503, 6, FALSE), IFERROR(VLOOKUP(DATE(YEAR('Calculation sheet'!$B61), MONTH('Calculation sheet'!$B61)-3, 1), Rates!$A$2:$F$503, 6, FALSE),
  "")))),
IF(Input!$B$10=Input!$I$6,
  IFERROR(VLOOKUP(DATE(YEAR('Calculation sheet'!$B61), MONTH('Calculation sheet'!$B61), 1), Rates!$A$2:$G$503, 7, FALSE),
  IFERROR(VLOOKUP(DATE(YEAR('Calculation sheet'!$B61), MONTH('Calculation sheet'!$B61)-1, 1), Rates!$A$2:$G$503, 7, FALSE),
  IFERROR(VLOOKUP(DATE(YEAR('Calculation sheet'!$B61), MONTH('Calculation sheet'!$B61)-2, 1), Rates!$A$2:$G$503, 7, FALSE), IFERROR(VLOOKUP(DATE(YEAR('Calculation sheet'!$B61), MONTH('Calculation sheet'!$B61)-3, 1), Rates!$A$2:$G$503, 7, FALSE),
  "")))),
"")))))</f>
        <v/>
      </c>
      <c r="I61" s="107" t="str">
        <f>IF(AND('Calculation sheet'!$C61&lt;&gt;0,'Calculation sheet'!$H61=0%),H60,'Calculation sheet'!$H61)</f>
        <v/>
      </c>
      <c r="J61" s="108" t="str">
        <f t="shared" si="1"/>
        <v/>
      </c>
      <c r="K61" s="109" t="str">
        <f>IFERROR($A$4*'Calculation sheet'!$C61*'Calculation sheet'!$J61/N61,"")</f>
        <v/>
      </c>
      <c r="L61" s="110" t="str">
        <f>IFERROR('Calculation sheet'!$K61-'Calculation sheet'!$G61,"")</f>
        <v/>
      </c>
      <c r="M61" t="str">
        <f t="shared" si="2"/>
        <v/>
      </c>
      <c r="N61" s="133" t="str">
        <f t="shared" si="3"/>
        <v/>
      </c>
      <c r="O61" s="54"/>
      <c r="P61" s="54"/>
    </row>
    <row r="62" spans="1:16" x14ac:dyDescent="0.25">
      <c r="A62" s="101">
        <v>56</v>
      </c>
      <c r="B62" s="111" t="str">
        <f>IFERROR(IF(DATE(YEAR(B61),MONTH(B61),1)&gt;=DATE(YEAR(Input!$E$4),MONTH(Input!$E$4),1),"",DATE(YEAR(B61),MONTH(B61)+1,1)),"")</f>
        <v/>
      </c>
      <c r="C62" s="112" t="str">
        <f>IFERROR(IF(DATE(YEAR('Calculation sheet'!$B62),MONTH('Calculation sheet'!$B62),1)=DATE(YEAR(Input!$E$4),MONTH(Input!$E$4),1),Input!$H$4,IF('Calculation sheet'!$B62&lt;&gt;"",DAY(EOMONTH('Calculation sheet'!$B62,0)),"")),"")</f>
        <v/>
      </c>
      <c r="D62" s="105" t="str">
        <f>IFERROR(
  IF($C$4&lt;365,
    IFERROR(
      VLOOKUP(DATE(YEAR('Calculation sheet'!$B62), MONTH('Calculation sheet'!$B62), 1), Rates!$A$2:$B$503, 2, FALSE),
      IFERROR(
        VLOOKUP(DATE(YEAR('Calculation sheet'!$B62), MONTH('Calculation sheet'!$B62)-1, 1), Rates!$A$2:$B$503, 2, FALSE),
        IFERROR(
          VLOOKUP(DATE(YEAR('Calculation sheet'!$B62), MONTH('Calculation sheet'!$B62)-2, 1), Rates!$A$2:$B$503, 2, FALSE),
          VLOOKUP(DATE(YEAR('Calculation sheet'!$B62), MONTH('Calculation sheet'!$B62)-3, 1), Rates!$A$2:$B$503, 2, FALSE)
        )
      )
    ),
  IF($C$4&lt;730,
    IFERROR(
      VLOOKUP(DATE(YEAR('Calculation sheet'!$B62), MONTH('Calculation sheet'!$B62), 1), Rates!$A$2:$C$503, 3, FALSE),
      IFERROR(
        VLOOKUP(DATE(YEAR('Calculation sheet'!$B62), MONTH('Calculation sheet'!$B62)-1, 1), Rates!$A$2:$C$503, 3, FALSE),
        IFERROR(
          VLOOKUP(DATE(YEAR('Calculation sheet'!$B62), MONTH('Calculation sheet'!$B62)-2, 1), Rates!$A$2:$C$503, 3, FALSE),
          VLOOKUP(DATE(YEAR('Calculation sheet'!$B62), MONTH('Calculation sheet'!$B62)-3, 1), Rates!$A$2:$C$503, 3, FALSE)
        )
      )
    ),
  IF($C$4&lt;1095,
    IFERROR(
      VLOOKUP(DATE(YEAR('Calculation sheet'!$B62), MONTH('Calculation sheet'!$B62), 1), Rates!$A$2:$D$503, 4, FALSE),
      IFERROR(
        VLOOKUP(DATE(YEAR('Calculation sheet'!$B62), MONTH('Calculation sheet'!$B62)-1, 1), Rates!$A$2:$D$503, 4, FALSE),
        IFERROR(
          VLOOKUP(DATE(YEAR('Calculation sheet'!$B62), MONTH('Calculation sheet'!$B62)-2, 1), Rates!$A$2:$D$503, 4, FALSE),
          VLOOKUP(DATE(YEAR('Calculation sheet'!$B62), MONTH('Calculation sheet'!$B62)-3, 1), Rates!$A$2:$D$503, 4, FALSE)
        )
      )
    ),
  IF($C$4&lt;1460,
    IFERROR(
      VLOOKUP(DATE(YEAR('Calculation sheet'!$B62), MONTH('Calculation sheet'!$B62), 1), Rates!$A$2:$E$503, 5, FALSE),
      IFERROR(
        VLOOKUP(DATE(YEAR('Calculation sheet'!$B62), MONTH('Calculation sheet'!$B62)-1, 1), Rates!$A$2:$E$503, 5, FALSE),
        IFERROR(
          VLOOKUP(DATE(YEAR('Calculation sheet'!$B62), MONTH('Calculation sheet'!$B62)-2, 1), Rates!$A$2:$E$503, 5, FALSE),
          VLOOKUP(DATE(YEAR('Calculation sheet'!$B62), MONTH('Calculation sheet'!$B62)-3, 1), Rates!$A$2:$E$503, 5, FALSE)
        )
      )
    ),
  IF($C$4&lt;1825,
    IFERROR(
      VLOOKUP(DATE(YEAR('Calculation sheet'!$B62), MONTH('Calculation sheet'!$B62), 1), Rates!$A$2:$F$503, 6, FALSE),
      IFERROR(
        VLOOKUP(DATE(YEAR('Calculation sheet'!$B62), MONTH('Calculation sheet'!$B62)-1, 1), Rates!$A$2:$F$503, 6, FALSE),
        IFERROR(
          VLOOKUP(DATE(YEAR('Calculation sheet'!$B62), MONTH('Calculation sheet'!$B62)-2, 1), Rates!$A$2:$F$503, 6, FALSE),
          VLOOKUP(DATE(YEAR('Calculation sheet'!$B62), MONTH('Calculation sheet'!$B62)-3, 1), Rates!$A$2:$F$503, 6, FALSE)
        )
      )
    ),
    IFERROR(
      VLOOKUP(DATE(YEAR('Calculation sheet'!$B62), MONTH('Calculation sheet'!$B62), 1), Rates!$A$2:$G$503, 7, FALSE),
      IFERROR(
        VLOOKUP(DATE(YEAR('Calculation sheet'!$B62), MONTH('Calculation sheet'!$B62)-1, 1), Rates!$A$2:$G$503, 7, FALSE),
        IFERROR(
          VLOOKUP(DATE(YEAR('Calculation sheet'!$B62), MONTH('Calculation sheet'!$B62)-2, 1), Rates!$A$2:$G$503, 7, FALSE),
          VLOOKUP(DATE(YEAR('Calculation sheet'!$B62), MONTH('Calculation sheet'!$B62)-3, 1), Rates!$A$2:$G$503, 7, FALSE)
        )
      )
    )
  ))))),
  ""
)</f>
        <v/>
      </c>
      <c r="E62" s="113" t="str">
        <f>IF(AND('Calculation sheet'!$C62&lt;&gt;0,'Calculation sheet'!$D62=0%),D61,'Calculation sheet'!$D62)</f>
        <v/>
      </c>
      <c r="F62" s="113" t="str">
        <f>IF(AND('Calculation sheet'!$C62&lt;&gt;0,'Calculation sheet'!$E62=0%),E61,'Calculation sheet'!$E62)</f>
        <v/>
      </c>
      <c r="G62" s="106" t="str">
        <f>IFERROR(IF('Calculation sheet'!$F62&lt;&gt;"",$A$4*'Calculation sheet'!$C62*'Calculation sheet'!$F62/N62,""),"")</f>
        <v/>
      </c>
      <c r="H62" s="105" t="str">
        <f>IF(Input!$B$10=Input!$I$2,
  IFERROR(VLOOKUP(DATE(YEAR('Calculation sheet'!$B62), MONTH('Calculation sheet'!$B62), 1), Rates!$A$2:$C$503, 3, FALSE),
  IFERROR(VLOOKUP(DATE(YEAR('Calculation sheet'!$B62), MONTH('Calculation sheet'!$B62)-1, 1), Rates!$A$2:$C$503, 3, FALSE),
  IFERROR(VLOOKUP(DATE(YEAR('Calculation sheet'!$B62), MONTH('Calculation sheet'!$B62)-2, 1), Rates!$A$2:$C$503, 3, FALSE), IFERROR(VLOOKUP(DATE(YEAR('Calculation sheet'!$B62), MONTH('Calculation sheet'!$B62)-3, 1), Rates!$A$2:$C$503, 3, FALSE),
  "")))),
IF(Input!$B$10=Input!$I$3,
  IFERROR(VLOOKUP(DATE(YEAR('Calculation sheet'!$B62), MONTH('Calculation sheet'!$B62), 1), Rates!$A$2:$D$503, 4, FALSE),
  IFERROR(VLOOKUP(DATE(YEAR('Calculation sheet'!$B62), MONTH('Calculation sheet'!$B62)-1, 1), Rates!$A$2:$D$503, 4, FALSE),
  IFERROR(VLOOKUP(DATE(YEAR('Calculation sheet'!$B62), MONTH('Calculation sheet'!$B62)-2, 1), Rates!$A$2:$D$503, 4, FALSE), IFERROR(VLOOKUP(DATE(YEAR('Calculation sheet'!$B62), MONTH('Calculation sheet'!$B62)-3, 1), Rates!$A$2:$D$503, 4, FALSE),
  "")))),
IF(Input!$B$10=Input!$I$4,
  IFERROR(VLOOKUP(DATE(YEAR('Calculation sheet'!$B62), MONTH('Calculation sheet'!$B62), 1), Rates!$A$2:$E$503, 5, FALSE),
  IFERROR(VLOOKUP(DATE(YEAR('Calculation sheet'!$B62), MONTH('Calculation sheet'!$B62)-1, 1), Rates!$A$2:$E$503, 5, FALSE),
  IFERROR(VLOOKUP(DATE(YEAR('Calculation sheet'!$B62), MONTH('Calculation sheet'!$B62)-2, 1), Rates!$A$2:$E$503, 5, FALSE), IFERROR(VLOOKUP(DATE(YEAR('Calculation sheet'!$B62), MONTH('Calculation sheet'!$B62)-3, 1), Rates!$A$2:$E$503, 5, FALSE),
  "")))),
IF(Input!$B$10=Input!$I$5,
  IFERROR(VLOOKUP(DATE(YEAR('Calculation sheet'!$B62), MONTH('Calculation sheet'!$B62), 1), Rates!$A$2:$F$503, 6, FALSE),
  IFERROR(VLOOKUP(DATE(YEAR('Calculation sheet'!$B62), MONTH('Calculation sheet'!$B62)-1, 1), Rates!$A$2:$F$503, 6, FALSE),
  IFERROR(VLOOKUP(DATE(YEAR('Calculation sheet'!$B62), MONTH('Calculation sheet'!$B62)-2, 1), Rates!$A$2:$F$503, 6, FALSE), IFERROR(VLOOKUP(DATE(YEAR('Calculation sheet'!$B62), MONTH('Calculation sheet'!$B62)-3, 1), Rates!$A$2:$F$503, 6, FALSE),
  "")))),
IF(Input!$B$10=Input!$I$6,
  IFERROR(VLOOKUP(DATE(YEAR('Calculation sheet'!$B62), MONTH('Calculation sheet'!$B62), 1), Rates!$A$2:$G$503, 7, FALSE),
  IFERROR(VLOOKUP(DATE(YEAR('Calculation sheet'!$B62), MONTH('Calculation sheet'!$B62)-1, 1), Rates!$A$2:$G$503, 7, FALSE),
  IFERROR(VLOOKUP(DATE(YEAR('Calculation sheet'!$B62), MONTH('Calculation sheet'!$B62)-2, 1), Rates!$A$2:$G$503, 7, FALSE), IFERROR(VLOOKUP(DATE(YEAR('Calculation sheet'!$B62), MONTH('Calculation sheet'!$B62)-3, 1), Rates!$A$2:$G$503, 7, FALSE),
  "")))),
"")))))</f>
        <v/>
      </c>
      <c r="I62" s="114" t="str">
        <f>IF(AND('Calculation sheet'!$C62&lt;&gt;0,'Calculation sheet'!$H62=0%),H61,'Calculation sheet'!$H62)</f>
        <v/>
      </c>
      <c r="J62" s="108" t="str">
        <f t="shared" si="1"/>
        <v/>
      </c>
      <c r="K62" s="109" t="str">
        <f>IFERROR($A$4*'Calculation sheet'!$C62*'Calculation sheet'!$J62/N62,"")</f>
        <v/>
      </c>
      <c r="L62" s="115" t="str">
        <f>IFERROR('Calculation sheet'!$K62-'Calculation sheet'!$G62,"")</f>
        <v/>
      </c>
      <c r="M62" t="str">
        <f t="shared" si="2"/>
        <v/>
      </c>
      <c r="N62" s="133" t="str">
        <f t="shared" si="3"/>
        <v/>
      </c>
      <c r="O62" s="54"/>
      <c r="P62" s="54"/>
    </row>
    <row r="63" spans="1:16" x14ac:dyDescent="0.25">
      <c r="A63" s="100">
        <v>57</v>
      </c>
      <c r="B63" s="103" t="str">
        <f>IFERROR(IF(DATE(YEAR(B62),MONTH(B62),1)&gt;=DATE(YEAR(Input!$E$4),MONTH(Input!$E$4),1),"",DATE(YEAR(B62),MONTH(B62)+1,1)),"")</f>
        <v/>
      </c>
      <c r="C63" s="104" t="str">
        <f>IFERROR(IF(DATE(YEAR('Calculation sheet'!$B63),MONTH('Calculation sheet'!$B63),1)=DATE(YEAR(Input!$E$4),MONTH(Input!$E$4),1),Input!$H$4,IF('Calculation sheet'!$B63&lt;&gt;"",DAY(EOMONTH('Calculation sheet'!$B63,0)),"")),"")</f>
        <v/>
      </c>
      <c r="D63" s="105" t="str">
        <f>IFERROR(
  IF($C$4&lt;365,
    IFERROR(
      VLOOKUP(DATE(YEAR('Calculation sheet'!$B63), MONTH('Calculation sheet'!$B63), 1), Rates!$A$2:$B$503, 2, FALSE),
      IFERROR(
        VLOOKUP(DATE(YEAR('Calculation sheet'!$B63), MONTH('Calculation sheet'!$B63)-1, 1), Rates!$A$2:$B$503, 2, FALSE),
        IFERROR(
          VLOOKUP(DATE(YEAR('Calculation sheet'!$B63), MONTH('Calculation sheet'!$B63)-2, 1), Rates!$A$2:$B$503, 2, FALSE),
          VLOOKUP(DATE(YEAR('Calculation sheet'!$B63), MONTH('Calculation sheet'!$B63)-3, 1), Rates!$A$2:$B$503, 2, FALSE)
        )
      )
    ),
  IF($C$4&lt;730,
    IFERROR(
      VLOOKUP(DATE(YEAR('Calculation sheet'!$B63), MONTH('Calculation sheet'!$B63), 1), Rates!$A$2:$C$503, 3, FALSE),
      IFERROR(
        VLOOKUP(DATE(YEAR('Calculation sheet'!$B63), MONTH('Calculation sheet'!$B63)-1, 1), Rates!$A$2:$C$503, 3, FALSE),
        IFERROR(
          VLOOKUP(DATE(YEAR('Calculation sheet'!$B63), MONTH('Calculation sheet'!$B63)-2, 1), Rates!$A$2:$C$503, 3, FALSE),
          VLOOKUP(DATE(YEAR('Calculation sheet'!$B63), MONTH('Calculation sheet'!$B63)-3, 1), Rates!$A$2:$C$503, 3, FALSE)
        )
      )
    ),
  IF($C$4&lt;1095,
    IFERROR(
      VLOOKUP(DATE(YEAR('Calculation sheet'!$B63), MONTH('Calculation sheet'!$B63), 1), Rates!$A$2:$D$503, 4, FALSE),
      IFERROR(
        VLOOKUP(DATE(YEAR('Calculation sheet'!$B63), MONTH('Calculation sheet'!$B63)-1, 1), Rates!$A$2:$D$503, 4, FALSE),
        IFERROR(
          VLOOKUP(DATE(YEAR('Calculation sheet'!$B63), MONTH('Calculation sheet'!$B63)-2, 1), Rates!$A$2:$D$503, 4, FALSE),
          VLOOKUP(DATE(YEAR('Calculation sheet'!$B63), MONTH('Calculation sheet'!$B63)-3, 1), Rates!$A$2:$D$503, 4, FALSE)
        )
      )
    ),
  IF($C$4&lt;1460,
    IFERROR(
      VLOOKUP(DATE(YEAR('Calculation sheet'!$B63), MONTH('Calculation sheet'!$B63), 1), Rates!$A$2:$E$503, 5, FALSE),
      IFERROR(
        VLOOKUP(DATE(YEAR('Calculation sheet'!$B63), MONTH('Calculation sheet'!$B63)-1, 1), Rates!$A$2:$E$503, 5, FALSE),
        IFERROR(
          VLOOKUP(DATE(YEAR('Calculation sheet'!$B63), MONTH('Calculation sheet'!$B63)-2, 1), Rates!$A$2:$E$503, 5, FALSE),
          VLOOKUP(DATE(YEAR('Calculation sheet'!$B63), MONTH('Calculation sheet'!$B63)-3, 1), Rates!$A$2:$E$503, 5, FALSE)
        )
      )
    ),
  IF($C$4&lt;1825,
    IFERROR(
      VLOOKUP(DATE(YEAR('Calculation sheet'!$B63), MONTH('Calculation sheet'!$B63), 1), Rates!$A$2:$F$503, 6, FALSE),
      IFERROR(
        VLOOKUP(DATE(YEAR('Calculation sheet'!$B63), MONTH('Calculation sheet'!$B63)-1, 1), Rates!$A$2:$F$503, 6, FALSE),
        IFERROR(
          VLOOKUP(DATE(YEAR('Calculation sheet'!$B63), MONTH('Calculation sheet'!$B63)-2, 1), Rates!$A$2:$F$503, 6, FALSE),
          VLOOKUP(DATE(YEAR('Calculation sheet'!$B63), MONTH('Calculation sheet'!$B63)-3, 1), Rates!$A$2:$F$503, 6, FALSE)
        )
      )
    ),
    IFERROR(
      VLOOKUP(DATE(YEAR('Calculation sheet'!$B63), MONTH('Calculation sheet'!$B63), 1), Rates!$A$2:$G$503, 7, FALSE),
      IFERROR(
        VLOOKUP(DATE(YEAR('Calculation sheet'!$B63), MONTH('Calculation sheet'!$B63)-1, 1), Rates!$A$2:$G$503, 7, FALSE),
        IFERROR(
          VLOOKUP(DATE(YEAR('Calculation sheet'!$B63), MONTH('Calculation sheet'!$B63)-2, 1), Rates!$A$2:$G$503, 7, FALSE),
          VLOOKUP(DATE(YEAR('Calculation sheet'!$B63), MONTH('Calculation sheet'!$B63)-3, 1), Rates!$A$2:$G$503, 7, FALSE)
        )
      )
    )
  ))))),
  ""
)</f>
        <v/>
      </c>
      <c r="E63" s="105" t="str">
        <f>IF(AND('Calculation sheet'!$C63&lt;&gt;0,'Calculation sheet'!$D63=0%),D62,'Calculation sheet'!$D63)</f>
        <v/>
      </c>
      <c r="F63" s="105" t="str">
        <f>IF(AND('Calculation sheet'!$C63&lt;&gt;0,'Calculation sheet'!$E63=0%),E62,'Calculation sheet'!$E63)</f>
        <v/>
      </c>
      <c r="G63" s="106" t="str">
        <f>IFERROR(IF('Calculation sheet'!$F63&lt;&gt;"",$A$4*'Calculation sheet'!$C63*'Calculation sheet'!$F63/N63,""),"")</f>
        <v/>
      </c>
      <c r="H63" s="105" t="str">
        <f>IF(Input!$B$10=Input!$I$2,
  IFERROR(VLOOKUP(DATE(YEAR('Calculation sheet'!$B63), MONTH('Calculation sheet'!$B63), 1), Rates!$A$2:$C$503, 3, FALSE),
  IFERROR(VLOOKUP(DATE(YEAR('Calculation sheet'!$B63), MONTH('Calculation sheet'!$B63)-1, 1), Rates!$A$2:$C$503, 3, FALSE),
  IFERROR(VLOOKUP(DATE(YEAR('Calculation sheet'!$B63), MONTH('Calculation sheet'!$B63)-2, 1), Rates!$A$2:$C$503, 3, FALSE), IFERROR(VLOOKUP(DATE(YEAR('Calculation sheet'!$B63), MONTH('Calculation sheet'!$B63)-3, 1), Rates!$A$2:$C$503, 3, FALSE),
  "")))),
IF(Input!$B$10=Input!$I$3,
  IFERROR(VLOOKUP(DATE(YEAR('Calculation sheet'!$B63), MONTH('Calculation sheet'!$B63), 1), Rates!$A$2:$D$503, 4, FALSE),
  IFERROR(VLOOKUP(DATE(YEAR('Calculation sheet'!$B63), MONTH('Calculation sheet'!$B63)-1, 1), Rates!$A$2:$D$503, 4, FALSE),
  IFERROR(VLOOKUP(DATE(YEAR('Calculation sheet'!$B63), MONTH('Calculation sheet'!$B63)-2, 1), Rates!$A$2:$D$503, 4, FALSE), IFERROR(VLOOKUP(DATE(YEAR('Calculation sheet'!$B63), MONTH('Calculation sheet'!$B63)-3, 1), Rates!$A$2:$D$503, 4, FALSE),
  "")))),
IF(Input!$B$10=Input!$I$4,
  IFERROR(VLOOKUP(DATE(YEAR('Calculation sheet'!$B63), MONTH('Calculation sheet'!$B63), 1), Rates!$A$2:$E$503, 5, FALSE),
  IFERROR(VLOOKUP(DATE(YEAR('Calculation sheet'!$B63), MONTH('Calculation sheet'!$B63)-1, 1), Rates!$A$2:$E$503, 5, FALSE),
  IFERROR(VLOOKUP(DATE(YEAR('Calculation sheet'!$B63), MONTH('Calculation sheet'!$B63)-2, 1), Rates!$A$2:$E$503, 5, FALSE), IFERROR(VLOOKUP(DATE(YEAR('Calculation sheet'!$B63), MONTH('Calculation sheet'!$B63)-3, 1), Rates!$A$2:$E$503, 5, FALSE),
  "")))),
IF(Input!$B$10=Input!$I$5,
  IFERROR(VLOOKUP(DATE(YEAR('Calculation sheet'!$B63), MONTH('Calculation sheet'!$B63), 1), Rates!$A$2:$F$503, 6, FALSE),
  IFERROR(VLOOKUP(DATE(YEAR('Calculation sheet'!$B63), MONTH('Calculation sheet'!$B63)-1, 1), Rates!$A$2:$F$503, 6, FALSE),
  IFERROR(VLOOKUP(DATE(YEAR('Calculation sheet'!$B63), MONTH('Calculation sheet'!$B63)-2, 1), Rates!$A$2:$F$503, 6, FALSE), IFERROR(VLOOKUP(DATE(YEAR('Calculation sheet'!$B63), MONTH('Calculation sheet'!$B63)-3, 1), Rates!$A$2:$F$503, 6, FALSE),
  "")))),
IF(Input!$B$10=Input!$I$6,
  IFERROR(VLOOKUP(DATE(YEAR('Calculation sheet'!$B63), MONTH('Calculation sheet'!$B63), 1), Rates!$A$2:$G$503, 7, FALSE),
  IFERROR(VLOOKUP(DATE(YEAR('Calculation sheet'!$B63), MONTH('Calculation sheet'!$B63)-1, 1), Rates!$A$2:$G$503, 7, FALSE),
  IFERROR(VLOOKUP(DATE(YEAR('Calculation sheet'!$B63), MONTH('Calculation sheet'!$B63)-2, 1), Rates!$A$2:$G$503, 7, FALSE), IFERROR(VLOOKUP(DATE(YEAR('Calculation sheet'!$B63), MONTH('Calculation sheet'!$B63)-3, 1), Rates!$A$2:$G$503, 7, FALSE),
  "")))),
"")))))</f>
        <v/>
      </c>
      <c r="I63" s="107" t="str">
        <f>IF(AND('Calculation sheet'!$C63&lt;&gt;0,'Calculation sheet'!$H63=0%),H62,'Calculation sheet'!$H63)</f>
        <v/>
      </c>
      <c r="J63" s="108" t="str">
        <f t="shared" si="1"/>
        <v/>
      </c>
      <c r="K63" s="109" t="str">
        <f>IFERROR($A$4*'Calculation sheet'!$C63*'Calculation sheet'!$J63/N63,"")</f>
        <v/>
      </c>
      <c r="L63" s="110" t="str">
        <f>IFERROR('Calculation sheet'!$K63-'Calculation sheet'!$G63,"")</f>
        <v/>
      </c>
      <c r="M63" t="str">
        <f t="shared" si="2"/>
        <v/>
      </c>
      <c r="N63" s="133" t="str">
        <f t="shared" si="3"/>
        <v/>
      </c>
      <c r="O63" s="54"/>
      <c r="P63" s="54"/>
    </row>
    <row r="64" spans="1:16" x14ac:dyDescent="0.25">
      <c r="A64" s="101">
        <v>58</v>
      </c>
      <c r="B64" s="111" t="str">
        <f>IFERROR(IF(DATE(YEAR(B63),MONTH(B63),1)&gt;=DATE(YEAR(Input!$E$4),MONTH(Input!$E$4),1),"",DATE(YEAR(B63),MONTH(B63)+1,1)),"")</f>
        <v/>
      </c>
      <c r="C64" s="112" t="str">
        <f>IFERROR(IF(DATE(YEAR('Calculation sheet'!$B64),MONTH('Calculation sheet'!$B64),1)=DATE(YEAR(Input!$E$4),MONTH(Input!$E$4),1),Input!$H$4,IF('Calculation sheet'!$B64&lt;&gt;"",DAY(EOMONTH('Calculation sheet'!$B64,0)),"")),"")</f>
        <v/>
      </c>
      <c r="D64" s="105" t="str">
        <f>IFERROR(
  IF($C$4&lt;365,
    IFERROR(
      VLOOKUP(DATE(YEAR('Calculation sheet'!$B64), MONTH('Calculation sheet'!$B64), 1), Rates!$A$2:$B$503, 2, FALSE),
      IFERROR(
        VLOOKUP(DATE(YEAR('Calculation sheet'!$B64), MONTH('Calculation sheet'!$B64)-1, 1), Rates!$A$2:$B$503, 2, FALSE),
        IFERROR(
          VLOOKUP(DATE(YEAR('Calculation sheet'!$B64), MONTH('Calculation sheet'!$B64)-2, 1), Rates!$A$2:$B$503, 2, FALSE),
          VLOOKUP(DATE(YEAR('Calculation sheet'!$B64), MONTH('Calculation sheet'!$B64)-3, 1), Rates!$A$2:$B$503, 2, FALSE)
        )
      )
    ),
  IF($C$4&lt;730,
    IFERROR(
      VLOOKUP(DATE(YEAR('Calculation sheet'!$B64), MONTH('Calculation sheet'!$B64), 1), Rates!$A$2:$C$503, 3, FALSE),
      IFERROR(
        VLOOKUP(DATE(YEAR('Calculation sheet'!$B64), MONTH('Calculation sheet'!$B64)-1, 1), Rates!$A$2:$C$503, 3, FALSE),
        IFERROR(
          VLOOKUP(DATE(YEAR('Calculation sheet'!$B64), MONTH('Calculation sheet'!$B64)-2, 1), Rates!$A$2:$C$503, 3, FALSE),
          VLOOKUP(DATE(YEAR('Calculation sheet'!$B64), MONTH('Calculation sheet'!$B64)-3, 1), Rates!$A$2:$C$503, 3, FALSE)
        )
      )
    ),
  IF($C$4&lt;1095,
    IFERROR(
      VLOOKUP(DATE(YEAR('Calculation sheet'!$B64), MONTH('Calculation sheet'!$B64), 1), Rates!$A$2:$D$503, 4, FALSE),
      IFERROR(
        VLOOKUP(DATE(YEAR('Calculation sheet'!$B64), MONTH('Calculation sheet'!$B64)-1, 1), Rates!$A$2:$D$503, 4, FALSE),
        IFERROR(
          VLOOKUP(DATE(YEAR('Calculation sheet'!$B64), MONTH('Calculation sheet'!$B64)-2, 1), Rates!$A$2:$D$503, 4, FALSE),
          VLOOKUP(DATE(YEAR('Calculation sheet'!$B64), MONTH('Calculation sheet'!$B64)-3, 1), Rates!$A$2:$D$503, 4, FALSE)
        )
      )
    ),
  IF($C$4&lt;1460,
    IFERROR(
      VLOOKUP(DATE(YEAR('Calculation sheet'!$B64), MONTH('Calculation sheet'!$B64), 1), Rates!$A$2:$E$503, 5, FALSE),
      IFERROR(
        VLOOKUP(DATE(YEAR('Calculation sheet'!$B64), MONTH('Calculation sheet'!$B64)-1, 1), Rates!$A$2:$E$503, 5, FALSE),
        IFERROR(
          VLOOKUP(DATE(YEAR('Calculation sheet'!$B64), MONTH('Calculation sheet'!$B64)-2, 1), Rates!$A$2:$E$503, 5, FALSE),
          VLOOKUP(DATE(YEAR('Calculation sheet'!$B64), MONTH('Calculation sheet'!$B64)-3, 1), Rates!$A$2:$E$503, 5, FALSE)
        )
      )
    ),
  IF($C$4&lt;1825,
    IFERROR(
      VLOOKUP(DATE(YEAR('Calculation sheet'!$B64), MONTH('Calculation sheet'!$B64), 1), Rates!$A$2:$F$503, 6, FALSE),
      IFERROR(
        VLOOKUP(DATE(YEAR('Calculation sheet'!$B64), MONTH('Calculation sheet'!$B64)-1, 1), Rates!$A$2:$F$503, 6, FALSE),
        IFERROR(
          VLOOKUP(DATE(YEAR('Calculation sheet'!$B64), MONTH('Calculation sheet'!$B64)-2, 1), Rates!$A$2:$F$503, 6, FALSE),
          VLOOKUP(DATE(YEAR('Calculation sheet'!$B64), MONTH('Calculation sheet'!$B64)-3, 1), Rates!$A$2:$F$503, 6, FALSE)
        )
      )
    ),
    IFERROR(
      VLOOKUP(DATE(YEAR('Calculation sheet'!$B64), MONTH('Calculation sheet'!$B64), 1), Rates!$A$2:$G$503, 7, FALSE),
      IFERROR(
        VLOOKUP(DATE(YEAR('Calculation sheet'!$B64), MONTH('Calculation sheet'!$B64)-1, 1), Rates!$A$2:$G$503, 7, FALSE),
        IFERROR(
          VLOOKUP(DATE(YEAR('Calculation sheet'!$B64), MONTH('Calculation sheet'!$B64)-2, 1), Rates!$A$2:$G$503, 7, FALSE),
          VLOOKUP(DATE(YEAR('Calculation sheet'!$B64), MONTH('Calculation sheet'!$B64)-3, 1), Rates!$A$2:$G$503, 7, FALSE)
        )
      )
    )
  ))))),
  ""
)</f>
        <v/>
      </c>
      <c r="E64" s="113" t="str">
        <f>IF(AND('Calculation sheet'!$C64&lt;&gt;0,'Calculation sheet'!$D64=0%),D63,'Calculation sheet'!$D64)</f>
        <v/>
      </c>
      <c r="F64" s="113" t="str">
        <f>IF(AND('Calculation sheet'!$C64&lt;&gt;0,'Calculation sheet'!$E64=0%),E63,'Calculation sheet'!$E64)</f>
        <v/>
      </c>
      <c r="G64" s="106" t="str">
        <f>IFERROR(IF('Calculation sheet'!$F64&lt;&gt;"",$A$4*'Calculation sheet'!$C64*'Calculation sheet'!$F64/N64,""),"")</f>
        <v/>
      </c>
      <c r="H64" s="105" t="str">
        <f>IF(Input!$B$10=Input!$I$2,
  IFERROR(VLOOKUP(DATE(YEAR('Calculation sheet'!$B64), MONTH('Calculation sheet'!$B64), 1), Rates!$A$2:$C$503, 3, FALSE),
  IFERROR(VLOOKUP(DATE(YEAR('Calculation sheet'!$B64), MONTH('Calculation sheet'!$B64)-1, 1), Rates!$A$2:$C$503, 3, FALSE),
  IFERROR(VLOOKUP(DATE(YEAR('Calculation sheet'!$B64), MONTH('Calculation sheet'!$B64)-2, 1), Rates!$A$2:$C$503, 3, FALSE), IFERROR(VLOOKUP(DATE(YEAR('Calculation sheet'!$B64), MONTH('Calculation sheet'!$B64)-3, 1), Rates!$A$2:$C$503, 3, FALSE),
  "")))),
IF(Input!$B$10=Input!$I$3,
  IFERROR(VLOOKUP(DATE(YEAR('Calculation sheet'!$B64), MONTH('Calculation sheet'!$B64), 1), Rates!$A$2:$D$503, 4, FALSE),
  IFERROR(VLOOKUP(DATE(YEAR('Calculation sheet'!$B64), MONTH('Calculation sheet'!$B64)-1, 1), Rates!$A$2:$D$503, 4, FALSE),
  IFERROR(VLOOKUP(DATE(YEAR('Calculation sheet'!$B64), MONTH('Calculation sheet'!$B64)-2, 1), Rates!$A$2:$D$503, 4, FALSE), IFERROR(VLOOKUP(DATE(YEAR('Calculation sheet'!$B64), MONTH('Calculation sheet'!$B64)-3, 1), Rates!$A$2:$D$503, 4, FALSE),
  "")))),
IF(Input!$B$10=Input!$I$4,
  IFERROR(VLOOKUP(DATE(YEAR('Calculation sheet'!$B64), MONTH('Calculation sheet'!$B64), 1), Rates!$A$2:$E$503, 5, FALSE),
  IFERROR(VLOOKUP(DATE(YEAR('Calculation sheet'!$B64), MONTH('Calculation sheet'!$B64)-1, 1), Rates!$A$2:$E$503, 5, FALSE),
  IFERROR(VLOOKUP(DATE(YEAR('Calculation sheet'!$B64), MONTH('Calculation sheet'!$B64)-2, 1), Rates!$A$2:$E$503, 5, FALSE), IFERROR(VLOOKUP(DATE(YEAR('Calculation sheet'!$B64), MONTH('Calculation sheet'!$B64)-3, 1), Rates!$A$2:$E$503, 5, FALSE),
  "")))),
IF(Input!$B$10=Input!$I$5,
  IFERROR(VLOOKUP(DATE(YEAR('Calculation sheet'!$B64), MONTH('Calculation sheet'!$B64), 1), Rates!$A$2:$F$503, 6, FALSE),
  IFERROR(VLOOKUP(DATE(YEAR('Calculation sheet'!$B64), MONTH('Calculation sheet'!$B64)-1, 1), Rates!$A$2:$F$503, 6, FALSE),
  IFERROR(VLOOKUP(DATE(YEAR('Calculation sheet'!$B64), MONTH('Calculation sheet'!$B64)-2, 1), Rates!$A$2:$F$503, 6, FALSE), IFERROR(VLOOKUP(DATE(YEAR('Calculation sheet'!$B64), MONTH('Calculation sheet'!$B64)-3, 1), Rates!$A$2:$F$503, 6, FALSE),
  "")))),
IF(Input!$B$10=Input!$I$6,
  IFERROR(VLOOKUP(DATE(YEAR('Calculation sheet'!$B64), MONTH('Calculation sheet'!$B64), 1), Rates!$A$2:$G$503, 7, FALSE),
  IFERROR(VLOOKUP(DATE(YEAR('Calculation sheet'!$B64), MONTH('Calculation sheet'!$B64)-1, 1), Rates!$A$2:$G$503, 7, FALSE),
  IFERROR(VLOOKUP(DATE(YEAR('Calculation sheet'!$B64), MONTH('Calculation sheet'!$B64)-2, 1), Rates!$A$2:$G$503, 7, FALSE), IFERROR(VLOOKUP(DATE(YEAR('Calculation sheet'!$B64), MONTH('Calculation sheet'!$B64)-3, 1), Rates!$A$2:$G$503, 7, FALSE),
  "")))),
"")))))</f>
        <v/>
      </c>
      <c r="I64" s="114" t="str">
        <f>IF(AND('Calculation sheet'!$C64&lt;&gt;0,'Calculation sheet'!$H64=0%),H63,'Calculation sheet'!$H64)</f>
        <v/>
      </c>
      <c r="J64" s="108" t="str">
        <f t="shared" si="1"/>
        <v/>
      </c>
      <c r="K64" s="109" t="str">
        <f>IFERROR($A$4*'Calculation sheet'!$C64*'Calculation sheet'!$J64/N64,"")</f>
        <v/>
      </c>
      <c r="L64" s="115" t="str">
        <f>IFERROR('Calculation sheet'!$K64-'Calculation sheet'!$G64,"")</f>
        <v/>
      </c>
      <c r="M64" t="str">
        <f t="shared" si="2"/>
        <v/>
      </c>
      <c r="N64" s="133" t="str">
        <f t="shared" si="3"/>
        <v/>
      </c>
      <c r="O64" s="54"/>
      <c r="P64" s="54"/>
    </row>
    <row r="65" spans="1:16" x14ac:dyDescent="0.25">
      <c r="A65" s="100">
        <v>59</v>
      </c>
      <c r="B65" s="103" t="str">
        <f>IFERROR(IF(DATE(YEAR(B64),MONTH(B64),1)&gt;=DATE(YEAR(Input!$E$4),MONTH(Input!$E$4),1),"",DATE(YEAR(B64),MONTH(B64)+1,1)),"")</f>
        <v/>
      </c>
      <c r="C65" s="104" t="str">
        <f>IFERROR(IF(DATE(YEAR('Calculation sheet'!$B65),MONTH('Calculation sheet'!$B65),1)=DATE(YEAR(Input!$E$4),MONTH(Input!$E$4),1),Input!$H$4,IF('Calculation sheet'!$B65&lt;&gt;"",DAY(EOMONTH('Calculation sheet'!$B65,0)),"")),"")</f>
        <v/>
      </c>
      <c r="D65" s="105" t="str">
        <f>IFERROR(
  IF($C$4&lt;365,
    IFERROR(
      VLOOKUP(DATE(YEAR('Calculation sheet'!$B65), MONTH('Calculation sheet'!$B65), 1), Rates!$A$2:$B$503, 2, FALSE),
      IFERROR(
        VLOOKUP(DATE(YEAR('Calculation sheet'!$B65), MONTH('Calculation sheet'!$B65)-1, 1), Rates!$A$2:$B$503, 2, FALSE),
        IFERROR(
          VLOOKUP(DATE(YEAR('Calculation sheet'!$B65), MONTH('Calculation sheet'!$B65)-2, 1), Rates!$A$2:$B$503, 2, FALSE),
          VLOOKUP(DATE(YEAR('Calculation sheet'!$B65), MONTH('Calculation sheet'!$B65)-3, 1), Rates!$A$2:$B$503, 2, FALSE)
        )
      )
    ),
  IF($C$4&lt;730,
    IFERROR(
      VLOOKUP(DATE(YEAR('Calculation sheet'!$B65), MONTH('Calculation sheet'!$B65), 1), Rates!$A$2:$C$503, 3, FALSE),
      IFERROR(
        VLOOKUP(DATE(YEAR('Calculation sheet'!$B65), MONTH('Calculation sheet'!$B65)-1, 1), Rates!$A$2:$C$503, 3, FALSE),
        IFERROR(
          VLOOKUP(DATE(YEAR('Calculation sheet'!$B65), MONTH('Calculation sheet'!$B65)-2, 1), Rates!$A$2:$C$503, 3, FALSE),
          VLOOKUP(DATE(YEAR('Calculation sheet'!$B65), MONTH('Calculation sheet'!$B65)-3, 1), Rates!$A$2:$C$503, 3, FALSE)
        )
      )
    ),
  IF($C$4&lt;1095,
    IFERROR(
      VLOOKUP(DATE(YEAR('Calculation sheet'!$B65), MONTH('Calculation sheet'!$B65), 1), Rates!$A$2:$D$503, 4, FALSE),
      IFERROR(
        VLOOKUP(DATE(YEAR('Calculation sheet'!$B65), MONTH('Calculation sheet'!$B65)-1, 1), Rates!$A$2:$D$503, 4, FALSE),
        IFERROR(
          VLOOKUP(DATE(YEAR('Calculation sheet'!$B65), MONTH('Calculation sheet'!$B65)-2, 1), Rates!$A$2:$D$503, 4, FALSE),
          VLOOKUP(DATE(YEAR('Calculation sheet'!$B65), MONTH('Calculation sheet'!$B65)-3, 1), Rates!$A$2:$D$503, 4, FALSE)
        )
      )
    ),
  IF($C$4&lt;1460,
    IFERROR(
      VLOOKUP(DATE(YEAR('Calculation sheet'!$B65), MONTH('Calculation sheet'!$B65), 1), Rates!$A$2:$E$503, 5, FALSE),
      IFERROR(
        VLOOKUP(DATE(YEAR('Calculation sheet'!$B65), MONTH('Calculation sheet'!$B65)-1, 1), Rates!$A$2:$E$503, 5, FALSE),
        IFERROR(
          VLOOKUP(DATE(YEAR('Calculation sheet'!$B65), MONTH('Calculation sheet'!$B65)-2, 1), Rates!$A$2:$E$503, 5, FALSE),
          VLOOKUP(DATE(YEAR('Calculation sheet'!$B65), MONTH('Calculation sheet'!$B65)-3, 1), Rates!$A$2:$E$503, 5, FALSE)
        )
      )
    ),
  IF($C$4&lt;1825,
    IFERROR(
      VLOOKUP(DATE(YEAR('Calculation sheet'!$B65), MONTH('Calculation sheet'!$B65), 1), Rates!$A$2:$F$503, 6, FALSE),
      IFERROR(
        VLOOKUP(DATE(YEAR('Calculation sheet'!$B65), MONTH('Calculation sheet'!$B65)-1, 1), Rates!$A$2:$F$503, 6, FALSE),
        IFERROR(
          VLOOKUP(DATE(YEAR('Calculation sheet'!$B65), MONTH('Calculation sheet'!$B65)-2, 1), Rates!$A$2:$F$503, 6, FALSE),
          VLOOKUP(DATE(YEAR('Calculation sheet'!$B65), MONTH('Calculation sheet'!$B65)-3, 1), Rates!$A$2:$F$503, 6, FALSE)
        )
      )
    ),
    IFERROR(
      VLOOKUP(DATE(YEAR('Calculation sheet'!$B65), MONTH('Calculation sheet'!$B65), 1), Rates!$A$2:$G$503, 7, FALSE),
      IFERROR(
        VLOOKUP(DATE(YEAR('Calculation sheet'!$B65), MONTH('Calculation sheet'!$B65)-1, 1), Rates!$A$2:$G$503, 7, FALSE),
        IFERROR(
          VLOOKUP(DATE(YEAR('Calculation sheet'!$B65), MONTH('Calculation sheet'!$B65)-2, 1), Rates!$A$2:$G$503, 7, FALSE),
          VLOOKUP(DATE(YEAR('Calculation sheet'!$B65), MONTH('Calculation sheet'!$B65)-3, 1), Rates!$A$2:$G$503, 7, FALSE)
        )
      )
    )
  ))))),
  ""
)</f>
        <v/>
      </c>
      <c r="E65" s="105" t="str">
        <f>IF(AND('Calculation sheet'!$C65&lt;&gt;0,'Calculation sheet'!$D65=0%),D64,'Calculation sheet'!$D65)</f>
        <v/>
      </c>
      <c r="F65" s="105" t="str">
        <f>IF(AND('Calculation sheet'!$C65&lt;&gt;0,'Calculation sheet'!$E65=0%),E64,'Calculation sheet'!$E65)</f>
        <v/>
      </c>
      <c r="G65" s="106" t="str">
        <f>IFERROR(IF('Calculation sheet'!$F65&lt;&gt;"",$A$4*'Calculation sheet'!$C65*'Calculation sheet'!$F65/N65,""),"")</f>
        <v/>
      </c>
      <c r="H65" s="105" t="str">
        <f>IF(Input!$B$10=Input!$I$2,
  IFERROR(VLOOKUP(DATE(YEAR('Calculation sheet'!$B65), MONTH('Calculation sheet'!$B65), 1), Rates!$A$2:$C$503, 3, FALSE),
  IFERROR(VLOOKUP(DATE(YEAR('Calculation sheet'!$B65), MONTH('Calculation sheet'!$B65)-1, 1), Rates!$A$2:$C$503, 3, FALSE),
  IFERROR(VLOOKUP(DATE(YEAR('Calculation sheet'!$B65), MONTH('Calculation sheet'!$B65)-2, 1), Rates!$A$2:$C$503, 3, FALSE), IFERROR(VLOOKUP(DATE(YEAR('Calculation sheet'!$B65), MONTH('Calculation sheet'!$B65)-3, 1), Rates!$A$2:$C$503, 3, FALSE),
  "")))),
IF(Input!$B$10=Input!$I$3,
  IFERROR(VLOOKUP(DATE(YEAR('Calculation sheet'!$B65), MONTH('Calculation sheet'!$B65), 1), Rates!$A$2:$D$503, 4, FALSE),
  IFERROR(VLOOKUP(DATE(YEAR('Calculation sheet'!$B65), MONTH('Calculation sheet'!$B65)-1, 1), Rates!$A$2:$D$503, 4, FALSE),
  IFERROR(VLOOKUP(DATE(YEAR('Calculation sheet'!$B65), MONTH('Calculation sheet'!$B65)-2, 1), Rates!$A$2:$D$503, 4, FALSE), IFERROR(VLOOKUP(DATE(YEAR('Calculation sheet'!$B65), MONTH('Calculation sheet'!$B65)-3, 1), Rates!$A$2:$D$503, 4, FALSE),
  "")))),
IF(Input!$B$10=Input!$I$4,
  IFERROR(VLOOKUP(DATE(YEAR('Calculation sheet'!$B65), MONTH('Calculation sheet'!$B65), 1), Rates!$A$2:$E$503, 5, FALSE),
  IFERROR(VLOOKUP(DATE(YEAR('Calculation sheet'!$B65), MONTH('Calculation sheet'!$B65)-1, 1), Rates!$A$2:$E$503, 5, FALSE),
  IFERROR(VLOOKUP(DATE(YEAR('Calculation sheet'!$B65), MONTH('Calculation sheet'!$B65)-2, 1), Rates!$A$2:$E$503, 5, FALSE), IFERROR(VLOOKUP(DATE(YEAR('Calculation sheet'!$B65), MONTH('Calculation sheet'!$B65)-3, 1), Rates!$A$2:$E$503, 5, FALSE),
  "")))),
IF(Input!$B$10=Input!$I$5,
  IFERROR(VLOOKUP(DATE(YEAR('Calculation sheet'!$B65), MONTH('Calculation sheet'!$B65), 1), Rates!$A$2:$F$503, 6, FALSE),
  IFERROR(VLOOKUP(DATE(YEAR('Calculation sheet'!$B65), MONTH('Calculation sheet'!$B65)-1, 1), Rates!$A$2:$F$503, 6, FALSE),
  IFERROR(VLOOKUP(DATE(YEAR('Calculation sheet'!$B65), MONTH('Calculation sheet'!$B65)-2, 1), Rates!$A$2:$F$503, 6, FALSE), IFERROR(VLOOKUP(DATE(YEAR('Calculation sheet'!$B65), MONTH('Calculation sheet'!$B65)-3, 1), Rates!$A$2:$F$503, 6, FALSE),
  "")))),
IF(Input!$B$10=Input!$I$6,
  IFERROR(VLOOKUP(DATE(YEAR('Calculation sheet'!$B65), MONTH('Calculation sheet'!$B65), 1), Rates!$A$2:$G$503, 7, FALSE),
  IFERROR(VLOOKUP(DATE(YEAR('Calculation sheet'!$B65), MONTH('Calculation sheet'!$B65)-1, 1), Rates!$A$2:$G$503, 7, FALSE),
  IFERROR(VLOOKUP(DATE(YEAR('Calculation sheet'!$B65), MONTH('Calculation sheet'!$B65)-2, 1), Rates!$A$2:$G$503, 7, FALSE), IFERROR(VLOOKUP(DATE(YEAR('Calculation sheet'!$B65), MONTH('Calculation sheet'!$B65)-3, 1), Rates!$A$2:$G$503, 7, FALSE),
  "")))),
"")))))</f>
        <v/>
      </c>
      <c r="I65" s="107" t="str">
        <f>IF(AND('Calculation sheet'!$C65&lt;&gt;0,'Calculation sheet'!$H65=0%),H64,'Calculation sheet'!$H65)</f>
        <v/>
      </c>
      <c r="J65" s="108" t="str">
        <f t="shared" si="1"/>
        <v/>
      </c>
      <c r="K65" s="109" t="str">
        <f>IFERROR($A$4*'Calculation sheet'!$C65*'Calculation sheet'!$J65/N65,"")</f>
        <v/>
      </c>
      <c r="L65" s="110" t="str">
        <f>IFERROR('Calculation sheet'!$K65-'Calculation sheet'!$G65,"")</f>
        <v/>
      </c>
      <c r="M65" t="str">
        <f t="shared" si="2"/>
        <v/>
      </c>
      <c r="N65" s="133" t="str">
        <f t="shared" si="3"/>
        <v/>
      </c>
      <c r="O65" s="54"/>
      <c r="P65" s="54"/>
    </row>
    <row r="66" spans="1:16" x14ac:dyDescent="0.25">
      <c r="A66" s="102">
        <v>60</v>
      </c>
      <c r="B66" s="93" t="str">
        <f>IFERROR(IF(DATE(YEAR(B65),MONTH(B65),1)&gt;=DATE(YEAR(Input!$E$4),MONTH(Input!$E$4),1),"",DATE(YEAR(B65),MONTH(B65)+1,1)),"")</f>
        <v/>
      </c>
      <c r="C66" s="94" t="str">
        <f>IFERROR(IF(DATE(YEAR('Calculation sheet'!$B66),MONTH('Calculation sheet'!$B66),1)=DATE(YEAR(Input!$E$4),MONTH(Input!$E$4),1),Input!$H$4,IF('Calculation sheet'!$B66&lt;&gt;"",DAY(EOMONTH('Calculation sheet'!$B66,0)),"")),"")</f>
        <v/>
      </c>
      <c r="D66" s="105" t="str">
        <f>IFERROR(
  IF($C$4&lt;365,
    IFERROR(
      VLOOKUP(DATE(YEAR('Calculation sheet'!$B66), MONTH('Calculation sheet'!$B66), 1), Rates!$A$2:$B$503, 2, FALSE),
      IFERROR(
        VLOOKUP(DATE(YEAR('Calculation sheet'!$B66), MONTH('Calculation sheet'!$B66)-1, 1), Rates!$A$2:$B$503, 2, FALSE),
        IFERROR(
          VLOOKUP(DATE(YEAR('Calculation sheet'!$B66), MONTH('Calculation sheet'!$B66)-2, 1), Rates!$A$2:$B$503, 2, FALSE),
          VLOOKUP(DATE(YEAR('Calculation sheet'!$B66), MONTH('Calculation sheet'!$B66)-3, 1), Rates!$A$2:$B$503, 2, FALSE)
        )
      )
    ),
  IF($C$4&lt;730,
    IFERROR(
      VLOOKUP(DATE(YEAR('Calculation sheet'!$B66), MONTH('Calculation sheet'!$B66), 1), Rates!$A$2:$C$503, 3, FALSE),
      IFERROR(
        VLOOKUP(DATE(YEAR('Calculation sheet'!$B66), MONTH('Calculation sheet'!$B66)-1, 1), Rates!$A$2:$C$503, 3, FALSE),
        IFERROR(
          VLOOKUP(DATE(YEAR('Calculation sheet'!$B66), MONTH('Calculation sheet'!$B66)-2, 1), Rates!$A$2:$C$503, 3, FALSE),
          VLOOKUP(DATE(YEAR('Calculation sheet'!$B66), MONTH('Calculation sheet'!$B66)-3, 1), Rates!$A$2:$C$503, 3, FALSE)
        )
      )
    ),
  IF($C$4&lt;1095,
    IFERROR(
      VLOOKUP(DATE(YEAR('Calculation sheet'!$B66), MONTH('Calculation sheet'!$B66), 1), Rates!$A$2:$D$503, 4, FALSE),
      IFERROR(
        VLOOKUP(DATE(YEAR('Calculation sheet'!$B66), MONTH('Calculation sheet'!$B66)-1, 1), Rates!$A$2:$D$503, 4, FALSE),
        IFERROR(
          VLOOKUP(DATE(YEAR('Calculation sheet'!$B66), MONTH('Calculation sheet'!$B66)-2, 1), Rates!$A$2:$D$503, 4, FALSE),
          VLOOKUP(DATE(YEAR('Calculation sheet'!$B66), MONTH('Calculation sheet'!$B66)-3, 1), Rates!$A$2:$D$503, 4, FALSE)
        )
      )
    ),
  IF($C$4&lt;1460,
    IFERROR(
      VLOOKUP(DATE(YEAR('Calculation sheet'!$B66), MONTH('Calculation sheet'!$B66), 1), Rates!$A$2:$E$503, 5, FALSE),
      IFERROR(
        VLOOKUP(DATE(YEAR('Calculation sheet'!$B66), MONTH('Calculation sheet'!$B66)-1, 1), Rates!$A$2:$E$503, 5, FALSE),
        IFERROR(
          VLOOKUP(DATE(YEAR('Calculation sheet'!$B66), MONTH('Calculation sheet'!$B66)-2, 1), Rates!$A$2:$E$503, 5, FALSE),
          VLOOKUP(DATE(YEAR('Calculation sheet'!$B66), MONTH('Calculation sheet'!$B66)-3, 1), Rates!$A$2:$E$503, 5, FALSE)
        )
      )
    ),
  IF($C$4&lt;1825,
    IFERROR(
      VLOOKUP(DATE(YEAR('Calculation sheet'!$B66), MONTH('Calculation sheet'!$B66), 1), Rates!$A$2:$F$503, 6, FALSE),
      IFERROR(
        VLOOKUP(DATE(YEAR('Calculation sheet'!$B66), MONTH('Calculation sheet'!$B66)-1, 1), Rates!$A$2:$F$503, 6, FALSE),
        IFERROR(
          VLOOKUP(DATE(YEAR('Calculation sheet'!$B66), MONTH('Calculation sheet'!$B66)-2, 1), Rates!$A$2:$F$503, 6, FALSE),
          VLOOKUP(DATE(YEAR('Calculation sheet'!$B66), MONTH('Calculation sheet'!$B66)-3, 1), Rates!$A$2:$F$503, 6, FALSE)
        )
      )
    ),
    IFERROR(
      VLOOKUP(DATE(YEAR('Calculation sheet'!$B66), MONTH('Calculation sheet'!$B66), 1), Rates!$A$2:$G$503, 7, FALSE),
      IFERROR(
        VLOOKUP(DATE(YEAR('Calculation sheet'!$B66), MONTH('Calculation sheet'!$B66)-1, 1), Rates!$A$2:$G$503, 7, FALSE),
        IFERROR(
          VLOOKUP(DATE(YEAR('Calculation sheet'!$B66), MONTH('Calculation sheet'!$B66)-2, 1), Rates!$A$2:$G$503, 7, FALSE),
          VLOOKUP(DATE(YEAR('Calculation sheet'!$B66), MONTH('Calculation sheet'!$B66)-3, 1), Rates!$A$2:$G$503, 7, FALSE)
        )
      )
    )
  ))))),
  ""
)</f>
        <v/>
      </c>
      <c r="E66" s="95" t="str">
        <f>IF(AND('Calculation sheet'!$C66&lt;&gt;0,'Calculation sheet'!$D66=0%),D65,'Calculation sheet'!$D66)</f>
        <v/>
      </c>
      <c r="F66" s="95" t="str">
        <f>IF(AND('Calculation sheet'!$C66&lt;&gt;0,'Calculation sheet'!$E66=0%),E65,'Calculation sheet'!$E66)</f>
        <v/>
      </c>
      <c r="G66" s="106" t="str">
        <f>IFERROR(IF('Calculation sheet'!$F66&lt;&gt;"",$A$4*'Calculation sheet'!$C66*'Calculation sheet'!$F66/N66,""),"")</f>
        <v/>
      </c>
      <c r="H66" s="105" t="str">
        <f>IF(Input!$B$10=Input!$I$2,
  IFERROR(VLOOKUP(DATE(YEAR('Calculation sheet'!$B66), MONTH('Calculation sheet'!$B66), 1), Rates!$A$2:$C$503, 3, FALSE),
  IFERROR(VLOOKUP(DATE(YEAR('Calculation sheet'!$B66), MONTH('Calculation sheet'!$B66)-1, 1), Rates!$A$2:$C$503, 3, FALSE),
  IFERROR(VLOOKUP(DATE(YEAR('Calculation sheet'!$B66), MONTH('Calculation sheet'!$B66)-2, 1), Rates!$A$2:$C$503, 3, FALSE), IFERROR(VLOOKUP(DATE(YEAR('Calculation sheet'!$B66), MONTH('Calculation sheet'!$B66)-3, 1), Rates!$A$2:$C$503, 3, FALSE),
  "")))),
IF(Input!$B$10=Input!$I$3,
  IFERROR(VLOOKUP(DATE(YEAR('Calculation sheet'!$B66), MONTH('Calculation sheet'!$B66), 1), Rates!$A$2:$D$503, 4, FALSE),
  IFERROR(VLOOKUP(DATE(YEAR('Calculation sheet'!$B66), MONTH('Calculation sheet'!$B66)-1, 1), Rates!$A$2:$D$503, 4, FALSE),
  IFERROR(VLOOKUP(DATE(YEAR('Calculation sheet'!$B66), MONTH('Calculation sheet'!$B66)-2, 1), Rates!$A$2:$D$503, 4, FALSE), IFERROR(VLOOKUP(DATE(YEAR('Calculation sheet'!$B66), MONTH('Calculation sheet'!$B66)-3, 1), Rates!$A$2:$D$503, 4, FALSE),
  "")))),
IF(Input!$B$10=Input!$I$4,
  IFERROR(VLOOKUP(DATE(YEAR('Calculation sheet'!$B66), MONTH('Calculation sheet'!$B66), 1), Rates!$A$2:$E$503, 5, FALSE),
  IFERROR(VLOOKUP(DATE(YEAR('Calculation sheet'!$B66), MONTH('Calculation sheet'!$B66)-1, 1), Rates!$A$2:$E$503, 5, FALSE),
  IFERROR(VLOOKUP(DATE(YEAR('Calculation sheet'!$B66), MONTH('Calculation sheet'!$B66)-2, 1), Rates!$A$2:$E$503, 5, FALSE), IFERROR(VLOOKUP(DATE(YEAR('Calculation sheet'!$B66), MONTH('Calculation sheet'!$B66)-3, 1), Rates!$A$2:$E$503, 5, FALSE),
  "")))),
IF(Input!$B$10=Input!$I$5,
  IFERROR(VLOOKUP(DATE(YEAR('Calculation sheet'!$B66), MONTH('Calculation sheet'!$B66), 1), Rates!$A$2:$F$503, 6, FALSE),
  IFERROR(VLOOKUP(DATE(YEAR('Calculation sheet'!$B66), MONTH('Calculation sheet'!$B66)-1, 1), Rates!$A$2:$F$503, 6, FALSE),
  IFERROR(VLOOKUP(DATE(YEAR('Calculation sheet'!$B66), MONTH('Calculation sheet'!$B66)-2, 1), Rates!$A$2:$F$503, 6, FALSE), IFERROR(VLOOKUP(DATE(YEAR('Calculation sheet'!$B66), MONTH('Calculation sheet'!$B66)-3, 1), Rates!$A$2:$F$503, 6, FALSE),
  "")))),
IF(Input!$B$10=Input!$I$6,
  IFERROR(VLOOKUP(DATE(YEAR('Calculation sheet'!$B66), MONTH('Calculation sheet'!$B66), 1), Rates!$A$2:$G$503, 7, FALSE),
  IFERROR(VLOOKUP(DATE(YEAR('Calculation sheet'!$B66), MONTH('Calculation sheet'!$B66)-1, 1), Rates!$A$2:$G$503, 7, FALSE),
  IFERROR(VLOOKUP(DATE(YEAR('Calculation sheet'!$B66), MONTH('Calculation sheet'!$B66)-2, 1), Rates!$A$2:$G$503, 7, FALSE), IFERROR(VLOOKUP(DATE(YEAR('Calculation sheet'!$B66), MONTH('Calculation sheet'!$B66)-3, 1), Rates!$A$2:$G$503, 7, FALSE),
  "")))),
"")))))</f>
        <v/>
      </c>
      <c r="I66" s="96" t="str">
        <f>IF(AND('Calculation sheet'!$C66&lt;&gt;0,'Calculation sheet'!$H66=0%),H65,'Calculation sheet'!$H66)</f>
        <v/>
      </c>
      <c r="J66" s="108" t="str">
        <f t="shared" si="1"/>
        <v/>
      </c>
      <c r="K66" s="109" t="str">
        <f>IFERROR($A$4*'Calculation sheet'!$C66*'Calculation sheet'!$J66/N66,"")</f>
        <v/>
      </c>
      <c r="L66" s="97" t="str">
        <f>IFERROR('Calculation sheet'!$K66-'Calculation sheet'!$G66,"")</f>
        <v/>
      </c>
      <c r="M66" t="str">
        <f t="shared" si="2"/>
        <v/>
      </c>
      <c r="N66" s="133" t="str">
        <f t="shared" si="3"/>
        <v/>
      </c>
      <c r="O66" s="54"/>
      <c r="P66" s="54"/>
    </row>
  </sheetData>
  <mergeCells count="12">
    <mergeCell ref="O4:P4"/>
    <mergeCell ref="O3:P3"/>
    <mergeCell ref="J1:L1"/>
    <mergeCell ref="J2:L2"/>
    <mergeCell ref="A2:C2"/>
    <mergeCell ref="F1:G1"/>
    <mergeCell ref="F2:G2"/>
    <mergeCell ref="A5:C5"/>
    <mergeCell ref="J5:K5"/>
    <mergeCell ref="A3:B3"/>
    <mergeCell ref="A4:B4"/>
    <mergeCell ref="A1:C1"/>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204"/>
  <sheetViews>
    <sheetView view="pageBreakPreview" topLeftCell="A4" zoomScale="85" zoomScaleSheetLayoutView="85" workbookViewId="0">
      <selection activeCell="H4" sqref="H4"/>
    </sheetView>
  </sheetViews>
  <sheetFormatPr defaultRowHeight="15" x14ac:dyDescent="0.25"/>
  <cols>
    <col min="1" max="1" width="3.5703125" style="25" customWidth="1"/>
    <col min="2" max="2" width="4.42578125" style="25" customWidth="1"/>
    <col min="3" max="3" width="3.7109375" style="25" customWidth="1"/>
    <col min="4" max="4" width="16" style="25" customWidth="1"/>
    <col min="5" max="5" width="5.42578125" style="25" customWidth="1"/>
    <col min="6" max="6" width="13" style="25" customWidth="1"/>
    <col min="7" max="7" width="9" style="25" customWidth="1"/>
    <col min="8" max="8" width="16.7109375" style="25" customWidth="1"/>
    <col min="9" max="9" width="23.42578125" style="25" customWidth="1"/>
    <col min="10" max="10" width="9.7109375" style="25" customWidth="1"/>
    <col min="11" max="11" width="13" style="25" hidden="1" customWidth="1"/>
    <col min="12" max="12" width="11.5703125" style="25" hidden="1" customWidth="1"/>
    <col min="13" max="20" width="0" style="25" hidden="1" customWidth="1"/>
    <col min="21" max="16384" width="9.140625" style="25"/>
  </cols>
  <sheetData>
    <row r="1" spans="2:10" ht="15.75" x14ac:dyDescent="0.25">
      <c r="B1" s="22" t="s">
        <v>31</v>
      </c>
      <c r="C1" s="23"/>
      <c r="D1" s="23"/>
      <c r="E1" s="23"/>
      <c r="F1" s="23"/>
      <c r="G1" s="23"/>
      <c r="H1" s="23"/>
      <c r="I1" s="24">
        <f>Input!B13</f>
        <v>0</v>
      </c>
    </row>
    <row r="2" spans="2:10" ht="17.25" customHeight="1" x14ac:dyDescent="0.3">
      <c r="B2" s="22" t="s">
        <v>32</v>
      </c>
      <c r="C2" s="22"/>
      <c r="D2" s="22"/>
      <c r="E2" s="22"/>
      <c r="F2" s="22"/>
      <c r="G2" s="22"/>
      <c r="H2" s="22"/>
      <c r="I2" s="22"/>
      <c r="J2" s="26"/>
    </row>
    <row r="3" spans="2:10" ht="15.75" customHeight="1" x14ac:dyDescent="0.3">
      <c r="B3" s="22" t="s">
        <v>33</v>
      </c>
      <c r="C3" s="22"/>
      <c r="D3" s="22"/>
      <c r="E3" s="22"/>
      <c r="F3" s="22"/>
      <c r="G3" s="22"/>
      <c r="H3" s="22"/>
      <c r="I3" s="22"/>
      <c r="J3" s="27"/>
    </row>
    <row r="4" spans="2:10" ht="15" customHeight="1" x14ac:dyDescent="0.3">
      <c r="B4" s="22">
        <f>Input!B3</f>
        <v>0</v>
      </c>
      <c r="C4" s="22"/>
      <c r="D4" s="22"/>
      <c r="E4" s="22"/>
      <c r="F4" s="22"/>
      <c r="G4" s="22"/>
      <c r="H4" s="22"/>
      <c r="I4" s="22"/>
      <c r="J4" s="27"/>
    </row>
    <row r="5" spans="2:10" ht="9" customHeight="1" x14ac:dyDescent="0.3">
      <c r="B5" s="22"/>
      <c r="C5" s="22"/>
      <c r="D5" s="22"/>
      <c r="E5" s="22"/>
      <c r="F5" s="22"/>
      <c r="G5" s="22"/>
      <c r="H5" s="22"/>
      <c r="I5" s="22"/>
      <c r="J5" s="27"/>
    </row>
    <row r="6" spans="2:10" ht="18.75" x14ac:dyDescent="0.3">
      <c r="B6" s="175" t="s">
        <v>34</v>
      </c>
      <c r="C6" s="175"/>
      <c r="D6" s="175"/>
      <c r="E6" s="175"/>
      <c r="F6" s="175"/>
      <c r="G6" s="175"/>
      <c r="H6" s="175"/>
      <c r="I6" s="175"/>
      <c r="J6" s="28"/>
    </row>
    <row r="7" spans="2:10" ht="8.25" customHeight="1" x14ac:dyDescent="0.3">
      <c r="B7" s="22"/>
      <c r="C7" s="22"/>
      <c r="D7" s="22"/>
      <c r="E7" s="22"/>
      <c r="F7" s="22"/>
      <c r="G7" s="22"/>
      <c r="H7" s="22"/>
      <c r="I7" s="22"/>
      <c r="J7" s="27"/>
    </row>
    <row r="8" spans="2:10" ht="15.75" x14ac:dyDescent="0.25">
      <c r="B8" s="23" t="s">
        <v>35</v>
      </c>
      <c r="C8" s="23"/>
      <c r="D8" s="23"/>
      <c r="E8" s="23"/>
      <c r="F8" s="23"/>
      <c r="G8" s="23"/>
      <c r="H8" s="23"/>
      <c r="I8" s="23"/>
    </row>
    <row r="9" spans="2:10" ht="11.25" customHeight="1" x14ac:dyDescent="0.25">
      <c r="B9" s="23"/>
      <c r="C9" s="23"/>
      <c r="D9" s="23"/>
      <c r="E9" s="23"/>
      <c r="F9" s="23"/>
      <c r="G9" s="23"/>
      <c r="H9" s="23"/>
      <c r="I9" s="23"/>
    </row>
    <row r="10" spans="2:10" ht="15.75" x14ac:dyDescent="0.25">
      <c r="B10" s="23" t="s">
        <v>36</v>
      </c>
      <c r="C10" s="23"/>
      <c r="D10" s="23"/>
      <c r="E10" s="23"/>
      <c r="F10" s="23"/>
      <c r="G10" s="23"/>
      <c r="H10" s="23"/>
      <c r="I10" s="23"/>
    </row>
    <row r="11" spans="2:10" ht="9.75" customHeight="1" x14ac:dyDescent="0.25">
      <c r="B11" s="23"/>
      <c r="C11" s="23"/>
      <c r="D11" s="23"/>
      <c r="E11" s="23"/>
      <c r="F11" s="23"/>
      <c r="G11" s="23"/>
      <c r="H11" s="23"/>
      <c r="I11" s="23"/>
    </row>
    <row r="12" spans="2:10" ht="15.75" x14ac:dyDescent="0.25">
      <c r="B12" s="171" t="s">
        <v>37</v>
      </c>
      <c r="C12" s="171"/>
      <c r="D12" s="171"/>
      <c r="E12" s="176" t="str">
        <f>"Mr. / Mst. "&amp;Input!B6&amp;"     "</f>
        <v xml:space="preserve">Mr. / Mst.      </v>
      </c>
      <c r="F12" s="177"/>
      <c r="G12" s="177"/>
      <c r="H12" s="177"/>
      <c r="I12" s="178"/>
    </row>
    <row r="13" spans="2:10" ht="15.75" x14ac:dyDescent="0.25">
      <c r="B13" s="176" t="s">
        <v>38</v>
      </c>
      <c r="C13" s="177"/>
      <c r="D13" s="178"/>
      <c r="E13" s="176">
        <f>Input!B7</f>
        <v>0</v>
      </c>
      <c r="F13" s="177"/>
      <c r="G13" s="177"/>
      <c r="H13" s="177"/>
      <c r="I13" s="178"/>
    </row>
    <row r="14" spans="2:10" ht="15" customHeight="1" x14ac:dyDescent="0.25">
      <c r="B14" s="171" t="s">
        <v>9</v>
      </c>
      <c r="C14" s="171"/>
      <c r="D14" s="171"/>
      <c r="E14" s="172">
        <f>Input!B8</f>
        <v>0</v>
      </c>
      <c r="F14" s="173"/>
      <c r="G14" s="173"/>
      <c r="H14" s="173"/>
      <c r="I14" s="174"/>
    </row>
    <row r="15" spans="2:10" ht="15.75" x14ac:dyDescent="0.25">
      <c r="B15" s="171" t="s">
        <v>3</v>
      </c>
      <c r="C15" s="171"/>
      <c r="D15" s="171"/>
      <c r="E15" s="179" t="str">
        <f>TEXT(Input!B9,"0,000")</f>
        <v>0,000</v>
      </c>
      <c r="F15" s="180"/>
      <c r="G15" s="180"/>
      <c r="H15" s="180"/>
      <c r="I15" s="181"/>
    </row>
    <row r="16" spans="2:10" x14ac:dyDescent="0.25">
      <c r="B16" s="182" t="s">
        <v>39</v>
      </c>
      <c r="C16" s="183"/>
      <c r="D16" s="184"/>
      <c r="E16" s="182" t="str">
        <f>Input!B10</f>
        <v>IMC (1 Year)</v>
      </c>
      <c r="F16" s="183"/>
      <c r="G16" s="183"/>
      <c r="H16" s="183"/>
      <c r="I16" s="184"/>
    </row>
    <row r="17" spans="2:9" ht="15" customHeight="1" x14ac:dyDescent="0.25">
      <c r="B17" s="171" t="s">
        <v>40</v>
      </c>
      <c r="C17" s="171"/>
      <c r="D17" s="171"/>
      <c r="E17" s="185">
        <f>Input!B11</f>
        <v>45721</v>
      </c>
      <c r="F17" s="186"/>
      <c r="G17" s="186"/>
      <c r="H17" s="186"/>
      <c r="I17" s="187"/>
    </row>
    <row r="18" spans="2:9" ht="15.75" x14ac:dyDescent="0.25">
      <c r="B18" s="171" t="s">
        <v>41</v>
      </c>
      <c r="C18" s="171"/>
      <c r="D18" s="171"/>
      <c r="E18" s="185">
        <f>Input!B12</f>
        <v>46086</v>
      </c>
      <c r="F18" s="186"/>
      <c r="G18" s="186"/>
      <c r="H18" s="186"/>
      <c r="I18" s="187"/>
    </row>
    <row r="19" spans="2:9" ht="15" customHeight="1" x14ac:dyDescent="0.25">
      <c r="B19" s="171" t="s">
        <v>42</v>
      </c>
      <c r="C19" s="171"/>
      <c r="D19" s="171"/>
      <c r="E19" s="185">
        <f>Input!B13</f>
        <v>0</v>
      </c>
      <c r="F19" s="186"/>
      <c r="G19" s="186"/>
      <c r="H19" s="186"/>
      <c r="I19" s="187"/>
    </row>
    <row r="20" spans="2:9" ht="15" customHeight="1" x14ac:dyDescent="0.25">
      <c r="B20" s="171" t="s">
        <v>43</v>
      </c>
      <c r="C20" s="171"/>
      <c r="D20" s="171"/>
      <c r="E20" s="176" t="str">
        <f>Input!B15</f>
        <v>Funds Required</v>
      </c>
      <c r="F20" s="177"/>
      <c r="G20" s="177"/>
      <c r="H20" s="177"/>
      <c r="I20" s="178"/>
    </row>
    <row r="21" spans="2:9" ht="12" customHeight="1" x14ac:dyDescent="0.25">
      <c r="B21" s="23"/>
      <c r="C21" s="23"/>
      <c r="D21" s="23"/>
      <c r="E21" s="23"/>
      <c r="F21" s="23"/>
      <c r="G21" s="23"/>
      <c r="H21" s="23"/>
      <c r="I21" s="23"/>
    </row>
    <row r="22" spans="2:9" ht="47.25" customHeight="1" x14ac:dyDescent="0.25">
      <c r="B22" s="189" t="s">
        <v>44</v>
      </c>
      <c r="C22" s="189"/>
      <c r="D22" s="189"/>
      <c r="E22" s="189"/>
      <c r="F22" s="189"/>
      <c r="G22" s="189"/>
      <c r="H22" s="189"/>
      <c r="I22" s="189"/>
    </row>
    <row r="23" spans="2:9" ht="15.75" x14ac:dyDescent="0.25">
      <c r="B23" s="29"/>
      <c r="C23" s="30"/>
      <c r="D23" s="31"/>
      <c r="E23" s="29"/>
      <c r="F23" s="29"/>
      <c r="G23" s="29"/>
      <c r="H23" s="32"/>
      <c r="I23" s="29"/>
    </row>
    <row r="24" spans="2:9" ht="15.75" x14ac:dyDescent="0.25">
      <c r="C24" s="30"/>
      <c r="D24" s="31"/>
      <c r="E24" s="29"/>
      <c r="F24" s="29"/>
      <c r="G24" s="29"/>
      <c r="H24" s="32"/>
      <c r="I24" s="29"/>
    </row>
    <row r="25" spans="2:9" ht="15.75" x14ac:dyDescent="0.25">
      <c r="B25" s="33" t="s">
        <v>45</v>
      </c>
      <c r="C25" s="30"/>
      <c r="D25" s="31"/>
      <c r="E25" s="29"/>
      <c r="F25" s="29"/>
      <c r="G25" s="29"/>
      <c r="H25" s="32"/>
    </row>
    <row r="26" spans="2:9" ht="15.75" x14ac:dyDescent="0.25">
      <c r="B26" s="34" t="s">
        <v>46</v>
      </c>
      <c r="C26" s="30"/>
      <c r="D26" s="31"/>
      <c r="E26" s="29"/>
      <c r="F26" s="29"/>
      <c r="G26" s="29"/>
      <c r="H26" s="32"/>
    </row>
    <row r="27" spans="2:9" ht="16.5" thickBot="1" x14ac:dyDescent="0.3">
      <c r="B27" s="35" t="s">
        <v>47</v>
      </c>
      <c r="C27" s="36"/>
      <c r="D27" s="37"/>
      <c r="E27" s="38"/>
      <c r="F27" s="38"/>
      <c r="G27" s="38"/>
      <c r="H27" s="39"/>
      <c r="I27" s="38"/>
    </row>
    <row r="28" spans="2:9" ht="15.75" x14ac:dyDescent="0.25">
      <c r="B28" s="29"/>
      <c r="C28" s="30"/>
      <c r="D28" s="31"/>
      <c r="E28" s="29"/>
      <c r="F28" s="29"/>
      <c r="G28" s="29"/>
      <c r="H28" s="32"/>
      <c r="I28" s="29"/>
    </row>
    <row r="29" spans="2:9" ht="54" customHeight="1" x14ac:dyDescent="0.25">
      <c r="B29" s="190" t="s">
        <v>106</v>
      </c>
      <c r="C29" s="190"/>
      <c r="D29" s="190"/>
      <c r="E29" s="190"/>
      <c r="F29" s="190"/>
      <c r="G29" s="190"/>
      <c r="H29" s="190"/>
      <c r="I29" s="190"/>
    </row>
    <row r="30" spans="2:9" ht="15.75" customHeight="1" x14ac:dyDescent="0.25">
      <c r="B30" s="40"/>
      <c r="C30" s="40"/>
      <c r="D30" s="40"/>
      <c r="E30" s="191" t="str">
        <f>TEXT('Calculation sheet'!J4,"#,###,###.00")</f>
        <v>.00</v>
      </c>
      <c r="F30" s="191"/>
      <c r="G30" s="191"/>
      <c r="H30" s="40"/>
      <c r="I30" s="40"/>
    </row>
    <row r="31" spans="2:9" ht="15.75" customHeight="1" x14ac:dyDescent="0.25">
      <c r="B31" s="40"/>
      <c r="C31" s="40"/>
      <c r="D31" s="40"/>
      <c r="E31" s="40"/>
      <c r="F31" s="40"/>
      <c r="G31" s="40"/>
      <c r="H31" s="40"/>
      <c r="I31" s="40"/>
    </row>
    <row r="32" spans="2:9" ht="15.75" x14ac:dyDescent="0.25">
      <c r="B32" s="87" t="str">
        <f>Input!C12</f>
        <v/>
      </c>
      <c r="C32" s="30"/>
      <c r="D32" s="31"/>
      <c r="E32" s="29"/>
      <c r="F32" s="29"/>
      <c r="G32" s="29"/>
      <c r="I32" s="87" t="str">
        <f>Input!C12</f>
        <v/>
      </c>
    </row>
    <row r="33" spans="2:10" ht="15.75" x14ac:dyDescent="0.25">
      <c r="B33" s="41" t="s">
        <v>50</v>
      </c>
      <c r="C33" s="30"/>
      <c r="D33" s="31"/>
      <c r="E33" s="29"/>
      <c r="F33" s="29"/>
      <c r="G33" s="29"/>
      <c r="I33" s="41" t="s">
        <v>51</v>
      </c>
    </row>
    <row r="34" spans="2:10" ht="15.75" x14ac:dyDescent="0.25">
      <c r="B34" s="41"/>
      <c r="C34" s="30"/>
      <c r="D34" s="31"/>
      <c r="E34" s="29"/>
      <c r="F34" s="29"/>
      <c r="G34" s="29"/>
      <c r="H34" s="41"/>
      <c r="I34" s="30"/>
    </row>
    <row r="35" spans="2:10" ht="15.75" x14ac:dyDescent="0.25">
      <c r="B35" s="41"/>
      <c r="C35" s="30"/>
      <c r="D35" s="31"/>
      <c r="E35" s="29"/>
      <c r="F35" s="29"/>
      <c r="G35" s="29"/>
      <c r="H35" s="41"/>
      <c r="I35" s="30"/>
    </row>
    <row r="36" spans="2:10" ht="15.75" x14ac:dyDescent="0.25">
      <c r="B36" s="192" t="s">
        <v>49</v>
      </c>
      <c r="C36" s="192"/>
      <c r="D36" s="192"/>
      <c r="E36" s="192"/>
      <c r="F36" s="192"/>
      <c r="G36" s="192"/>
      <c r="H36" s="192"/>
      <c r="I36" s="192"/>
    </row>
    <row r="37" spans="2:10" ht="15.75" x14ac:dyDescent="0.25">
      <c r="B37" s="193" t="s">
        <v>31</v>
      </c>
      <c r="C37" s="193"/>
      <c r="D37" s="193"/>
      <c r="E37" s="193"/>
      <c r="F37" s="193"/>
      <c r="G37" s="193"/>
      <c r="H37" s="193"/>
      <c r="I37" s="193"/>
    </row>
    <row r="38" spans="2:10" ht="38.25" customHeight="1" x14ac:dyDescent="0.25">
      <c r="B38" s="194" t="str">
        <f>"I accept the above Price. Please credit my account No."&amp;E13&amp;" with amount of Rs."&amp;E30&amp;" on date: "&amp;TEXT(I1,"dd mmm yyyy")</f>
        <v>I accept the above Price. Please credit my account No.0 with amount of Rs..00 on date: 00 Jan 1900</v>
      </c>
      <c r="C38" s="194"/>
      <c r="D38" s="194"/>
      <c r="E38" s="194"/>
      <c r="F38" s="194"/>
      <c r="G38" s="194"/>
      <c r="H38" s="194"/>
      <c r="I38" s="194"/>
    </row>
    <row r="39" spans="2:10" ht="15.75" x14ac:dyDescent="0.25">
      <c r="D39" s="42"/>
      <c r="E39" s="23"/>
      <c r="F39" s="23"/>
      <c r="G39" s="23"/>
      <c r="H39" s="43"/>
      <c r="I39" s="23"/>
    </row>
    <row r="40" spans="2:10" ht="15.75" x14ac:dyDescent="0.25">
      <c r="B40" s="33" t="s">
        <v>45</v>
      </c>
      <c r="C40" s="44"/>
      <c r="D40" s="42"/>
      <c r="E40" s="23"/>
      <c r="H40" s="43"/>
    </row>
    <row r="41" spans="2:10" ht="16.5" x14ac:dyDescent="0.25">
      <c r="B41" s="34" t="s">
        <v>46</v>
      </c>
      <c r="C41" s="44"/>
      <c r="D41" s="42"/>
      <c r="E41" s="23"/>
      <c r="H41" s="195" t="s">
        <v>52</v>
      </c>
      <c r="I41" s="195"/>
      <c r="J41" s="45" t="str">
        <f>"This transaction should be on "&amp;TEXT(E19,"dd mmm yyyy")&amp;", Otherwise recalculate."</f>
        <v>This transaction should be on 00 Jan 1900, Otherwise recalculate.</v>
      </c>
    </row>
    <row r="42" spans="2:10" ht="15.75" x14ac:dyDescent="0.25">
      <c r="B42" s="33" t="s">
        <v>47</v>
      </c>
      <c r="C42" s="44"/>
      <c r="D42" s="42"/>
      <c r="E42" s="23"/>
      <c r="F42" s="23"/>
      <c r="G42" s="23"/>
      <c r="H42" s="23"/>
      <c r="I42" s="22"/>
    </row>
    <row r="43" spans="2:10" ht="15.75" x14ac:dyDescent="0.25">
      <c r="C43" s="44"/>
      <c r="D43" s="42"/>
      <c r="E43" s="23"/>
      <c r="F43" s="23"/>
      <c r="G43" s="23"/>
      <c r="H43" s="23"/>
    </row>
    <row r="44" spans="2:10" ht="15.75" x14ac:dyDescent="0.25">
      <c r="B44" s="33"/>
      <c r="C44" s="44"/>
      <c r="D44" s="42"/>
      <c r="E44" s="23"/>
      <c r="G44" s="23"/>
      <c r="H44" s="23"/>
      <c r="I44" s="46"/>
    </row>
    <row r="45" spans="2:10" ht="15.75" x14ac:dyDescent="0.25">
      <c r="B45" s="196" t="s">
        <v>53</v>
      </c>
      <c r="C45" s="196"/>
      <c r="D45" s="196"/>
      <c r="E45" s="196"/>
      <c r="F45" s="196"/>
      <c r="G45" s="196"/>
      <c r="H45" s="196"/>
      <c r="I45" s="196"/>
    </row>
    <row r="46" spans="2:10" ht="15.75" x14ac:dyDescent="0.25">
      <c r="B46" s="197" t="s">
        <v>54</v>
      </c>
      <c r="C46" s="197"/>
      <c r="D46" s="197"/>
      <c r="E46" s="197"/>
      <c r="F46" s="197"/>
      <c r="G46" s="197"/>
      <c r="H46" s="197"/>
      <c r="I46" s="197"/>
    </row>
    <row r="47" spans="2:10" ht="15.75" x14ac:dyDescent="0.25">
      <c r="C47" s="44"/>
      <c r="D47" s="42"/>
      <c r="E47" s="23"/>
      <c r="F47" s="23"/>
      <c r="G47" s="23"/>
      <c r="H47" s="23"/>
      <c r="I47" s="23"/>
    </row>
    <row r="50" spans="2:9" ht="15.75" x14ac:dyDescent="0.25">
      <c r="B50" s="198">
        <f>I1</f>
        <v>0</v>
      </c>
      <c r="C50" s="198"/>
      <c r="D50" s="198"/>
    </row>
    <row r="51" spans="2:9" ht="15.75" x14ac:dyDescent="0.25">
      <c r="B51" s="22"/>
      <c r="C51" s="23"/>
      <c r="D51" s="23"/>
      <c r="E51" s="23"/>
      <c r="F51" s="23"/>
      <c r="G51" s="23"/>
      <c r="H51" s="23"/>
      <c r="I51" s="47" t="s">
        <v>55</v>
      </c>
    </row>
    <row r="52" spans="2:9" ht="15.75" x14ac:dyDescent="0.25">
      <c r="B52" s="22"/>
      <c r="C52" s="22"/>
      <c r="D52" s="22"/>
      <c r="E52" s="22"/>
      <c r="F52" s="22"/>
      <c r="G52" s="22"/>
      <c r="H52" s="22"/>
      <c r="I52" s="22" t="s">
        <v>56</v>
      </c>
    </row>
    <row r="53" spans="2:9" ht="15.75" x14ac:dyDescent="0.25">
      <c r="B53" s="22"/>
      <c r="C53" s="22"/>
      <c r="D53" s="22"/>
      <c r="E53" s="22"/>
      <c r="F53" s="22"/>
      <c r="G53" s="22"/>
      <c r="H53" s="22"/>
      <c r="I53" s="22" t="s">
        <v>57</v>
      </c>
    </row>
    <row r="54" spans="2:9" ht="15.75" x14ac:dyDescent="0.25">
      <c r="B54" s="22"/>
      <c r="C54" s="22"/>
      <c r="D54" s="22"/>
      <c r="E54" s="22"/>
      <c r="F54" s="22"/>
      <c r="G54" s="22"/>
      <c r="H54" s="22"/>
      <c r="I54" s="48">
        <f>B4</f>
        <v>0</v>
      </c>
    </row>
    <row r="55" spans="2:9" ht="15.75" x14ac:dyDescent="0.25">
      <c r="B55" s="22"/>
      <c r="C55" s="22"/>
      <c r="D55" s="22"/>
      <c r="E55" s="22"/>
      <c r="F55" s="22"/>
      <c r="G55" s="22"/>
      <c r="H55" s="22"/>
      <c r="I55" s="22"/>
    </row>
    <row r="56" spans="2:9" ht="18.75" x14ac:dyDescent="0.3">
      <c r="B56" s="199" t="s">
        <v>58</v>
      </c>
      <c r="C56" s="199"/>
      <c r="D56" s="199"/>
      <c r="E56" s="199"/>
      <c r="F56" s="199"/>
      <c r="G56" s="199"/>
      <c r="H56" s="199"/>
      <c r="I56" s="199"/>
    </row>
    <row r="57" spans="2:9" ht="15.75" x14ac:dyDescent="0.25">
      <c r="B57" s="22"/>
      <c r="C57" s="22"/>
      <c r="D57" s="22"/>
      <c r="E57" s="22"/>
      <c r="F57" s="22"/>
      <c r="G57" s="22"/>
      <c r="H57" s="22"/>
      <c r="I57" s="22"/>
    </row>
    <row r="58" spans="2:9" ht="15.75" x14ac:dyDescent="0.25">
      <c r="B58" s="23"/>
      <c r="C58" s="23"/>
      <c r="D58" s="23"/>
      <c r="E58" s="23"/>
      <c r="F58" s="23"/>
      <c r="G58" s="23"/>
      <c r="H58" s="23"/>
      <c r="I58" s="22" t="s">
        <v>59</v>
      </c>
    </row>
    <row r="59" spans="2:9" ht="15.75" x14ac:dyDescent="0.25">
      <c r="B59" s="23"/>
      <c r="C59" s="23"/>
      <c r="D59" s="23"/>
      <c r="E59" s="23"/>
      <c r="F59" s="23"/>
      <c r="G59" s="23"/>
      <c r="H59" s="23"/>
      <c r="I59" s="23"/>
    </row>
    <row r="60" spans="2:9" ht="15.75" x14ac:dyDescent="0.25">
      <c r="B60" s="188" t="s">
        <v>60</v>
      </c>
      <c r="C60" s="188"/>
      <c r="D60" s="188"/>
      <c r="E60" s="188"/>
      <c r="F60" s="188"/>
      <c r="G60" s="188"/>
      <c r="H60" s="188"/>
      <c r="I60" s="188"/>
    </row>
    <row r="61" spans="2:9" ht="16.5" thickBot="1" x14ac:dyDescent="0.3">
      <c r="B61" s="23"/>
      <c r="C61" s="23"/>
      <c r="D61" s="23"/>
      <c r="E61" s="23"/>
      <c r="F61" s="23"/>
      <c r="G61" s="23"/>
      <c r="H61" s="23"/>
      <c r="I61" s="23"/>
    </row>
    <row r="62" spans="2:9" ht="15.75" x14ac:dyDescent="0.25">
      <c r="B62" s="200" t="str">
        <f>E12</f>
        <v xml:space="preserve">Mr. / Mst.      </v>
      </c>
      <c r="C62" s="201"/>
      <c r="D62" s="201"/>
      <c r="E62" s="201"/>
      <c r="F62" s="201"/>
      <c r="G62" s="202" t="s">
        <v>61</v>
      </c>
      <c r="H62" s="202"/>
      <c r="I62" s="203"/>
    </row>
    <row r="63" spans="2:9" ht="15.75" x14ac:dyDescent="0.25">
      <c r="B63" s="204">
        <f t="shared" ref="B63:B70" si="0">E13</f>
        <v>0</v>
      </c>
      <c r="C63" s="171"/>
      <c r="D63" s="171"/>
      <c r="E63" s="171"/>
      <c r="F63" s="171"/>
      <c r="G63" s="205" t="s">
        <v>62</v>
      </c>
      <c r="H63" s="205"/>
      <c r="I63" s="206"/>
    </row>
    <row r="64" spans="2:9" ht="15.75" x14ac:dyDescent="0.25">
      <c r="B64" s="204">
        <f t="shared" si="0"/>
        <v>0</v>
      </c>
      <c r="C64" s="171"/>
      <c r="D64" s="171"/>
      <c r="E64" s="171"/>
      <c r="F64" s="171"/>
      <c r="G64" s="207" t="s">
        <v>63</v>
      </c>
      <c r="H64" s="208"/>
      <c r="I64" s="209"/>
    </row>
    <row r="65" spans="2:9" ht="15.75" x14ac:dyDescent="0.25">
      <c r="B65" s="204" t="str">
        <f t="shared" si="0"/>
        <v>0,000</v>
      </c>
      <c r="C65" s="171"/>
      <c r="D65" s="171"/>
      <c r="E65" s="171"/>
      <c r="F65" s="171"/>
      <c r="G65" s="207" t="s">
        <v>64</v>
      </c>
      <c r="H65" s="208"/>
      <c r="I65" s="209"/>
    </row>
    <row r="66" spans="2:9" ht="15.75" x14ac:dyDescent="0.25">
      <c r="B66" s="204" t="str">
        <f t="shared" si="0"/>
        <v>IMC (1 Year)</v>
      </c>
      <c r="C66" s="171"/>
      <c r="D66" s="171"/>
      <c r="E66" s="171"/>
      <c r="F66" s="171"/>
      <c r="G66" s="207" t="s">
        <v>65</v>
      </c>
      <c r="H66" s="208"/>
      <c r="I66" s="209"/>
    </row>
    <row r="67" spans="2:9" ht="15.75" x14ac:dyDescent="0.25">
      <c r="B67" s="210" t="str">
        <f>TEXT(E17,"dd mmm yyyy")</f>
        <v>05 Mar 2025</v>
      </c>
      <c r="C67" s="211"/>
      <c r="D67" s="211"/>
      <c r="E67" s="211"/>
      <c r="F67" s="211"/>
      <c r="G67" s="207" t="s">
        <v>66</v>
      </c>
      <c r="H67" s="208"/>
      <c r="I67" s="209"/>
    </row>
    <row r="68" spans="2:9" ht="15.75" x14ac:dyDescent="0.25">
      <c r="B68" s="210" t="str">
        <f t="shared" ref="B68:B69" si="1">TEXT(E18,"dd mmm yyyy")</f>
        <v>05 Mar 2026</v>
      </c>
      <c r="C68" s="211"/>
      <c r="D68" s="211"/>
      <c r="E68" s="211"/>
      <c r="F68" s="211"/>
      <c r="G68" s="205" t="s">
        <v>67</v>
      </c>
      <c r="H68" s="205"/>
      <c r="I68" s="206"/>
    </row>
    <row r="69" spans="2:9" ht="15.75" x14ac:dyDescent="0.25">
      <c r="B69" s="210" t="str">
        <f t="shared" si="1"/>
        <v>00 Jan 1900</v>
      </c>
      <c r="C69" s="211"/>
      <c r="D69" s="211"/>
      <c r="E69" s="211"/>
      <c r="F69" s="211"/>
      <c r="G69" s="205" t="s">
        <v>68</v>
      </c>
      <c r="H69" s="205"/>
      <c r="I69" s="206"/>
    </row>
    <row r="70" spans="2:9" ht="16.5" thickBot="1" x14ac:dyDescent="0.3">
      <c r="B70" s="212" t="str">
        <f t="shared" si="0"/>
        <v>Funds Required</v>
      </c>
      <c r="C70" s="213"/>
      <c r="D70" s="213"/>
      <c r="E70" s="213"/>
      <c r="F70" s="213"/>
      <c r="G70" s="214" t="s">
        <v>69</v>
      </c>
      <c r="H70" s="214"/>
      <c r="I70" s="215"/>
    </row>
    <row r="71" spans="2:9" ht="15.75" x14ac:dyDescent="0.25">
      <c r="B71" s="23"/>
      <c r="C71" s="23"/>
      <c r="D71" s="23"/>
      <c r="E71" s="23"/>
      <c r="F71" s="23"/>
      <c r="G71" s="23"/>
      <c r="H71" s="23"/>
      <c r="I71" s="23"/>
    </row>
    <row r="72" spans="2:9" x14ac:dyDescent="0.25">
      <c r="B72" s="216" t="s">
        <v>70</v>
      </c>
      <c r="C72" s="216"/>
      <c r="D72" s="216"/>
      <c r="E72" s="216"/>
      <c r="F72" s="216"/>
      <c r="G72" s="216"/>
      <c r="H72" s="216"/>
      <c r="I72" s="216"/>
    </row>
    <row r="73" spans="2:9" x14ac:dyDescent="0.25">
      <c r="B73" s="216"/>
      <c r="C73" s="216"/>
      <c r="D73" s="216"/>
      <c r="E73" s="216"/>
      <c r="F73" s="216"/>
      <c r="G73" s="216"/>
      <c r="H73" s="216"/>
      <c r="I73" s="216"/>
    </row>
    <row r="74" spans="2:9" x14ac:dyDescent="0.25">
      <c r="B74" s="216"/>
      <c r="C74" s="216"/>
      <c r="D74" s="216"/>
      <c r="E74" s="216"/>
      <c r="F74" s="216"/>
      <c r="G74" s="216"/>
      <c r="H74" s="216"/>
      <c r="I74" s="216"/>
    </row>
    <row r="75" spans="2:9" ht="15.75" x14ac:dyDescent="0.25">
      <c r="B75" s="33" t="s">
        <v>45</v>
      </c>
      <c r="C75" s="30"/>
      <c r="D75" s="31"/>
      <c r="E75" s="29"/>
      <c r="F75" s="29"/>
      <c r="G75" s="29"/>
      <c r="H75" s="32"/>
    </row>
    <row r="76" spans="2:9" ht="15.75" x14ac:dyDescent="0.25">
      <c r="B76" s="34" t="s">
        <v>71</v>
      </c>
      <c r="C76" s="30"/>
      <c r="D76" s="31"/>
      <c r="E76" s="29"/>
      <c r="F76" s="29"/>
      <c r="G76" s="29"/>
      <c r="H76" s="32"/>
    </row>
    <row r="77" spans="2:9" ht="15.75" x14ac:dyDescent="0.25">
      <c r="B77" s="49"/>
      <c r="C77" s="30" t="s">
        <v>72</v>
      </c>
      <c r="D77" s="31"/>
      <c r="E77" s="29"/>
      <c r="F77" s="29"/>
      <c r="G77" s="29"/>
      <c r="H77" s="32"/>
      <c r="I77" s="29"/>
    </row>
    <row r="78" spans="2:9" ht="15.75" x14ac:dyDescent="0.25">
      <c r="B78" s="29"/>
      <c r="C78" s="30"/>
      <c r="D78" s="31"/>
      <c r="E78" s="29"/>
      <c r="F78" s="29"/>
      <c r="G78" s="29"/>
      <c r="H78" s="32"/>
      <c r="I78" s="29"/>
    </row>
    <row r="79" spans="2:9" ht="15.75" x14ac:dyDescent="0.25">
      <c r="B79" s="217" t="s">
        <v>73</v>
      </c>
      <c r="C79" s="217"/>
      <c r="D79" s="217"/>
      <c r="E79" s="217"/>
      <c r="F79" s="217"/>
      <c r="G79" s="217"/>
      <c r="H79" s="217"/>
      <c r="I79" s="217"/>
    </row>
    <row r="80" spans="2:9" ht="15.75" x14ac:dyDescent="0.25">
      <c r="B80" s="50"/>
      <c r="C80" s="50"/>
      <c r="D80" s="50"/>
      <c r="E80" s="50"/>
      <c r="F80" s="50"/>
      <c r="G80" s="50"/>
      <c r="H80" s="50"/>
      <c r="I80" s="50"/>
    </row>
    <row r="81" spans="2:19" ht="15.75" x14ac:dyDescent="0.25">
      <c r="B81" s="40"/>
      <c r="C81" s="40"/>
      <c r="D81" s="40"/>
      <c r="E81" s="191" t="str">
        <f>E30</f>
        <v>.00</v>
      </c>
      <c r="F81" s="191"/>
      <c r="G81" s="191"/>
      <c r="H81" s="40"/>
      <c r="I81" s="40"/>
      <c r="S81" s="25" t="s">
        <v>74</v>
      </c>
    </row>
    <row r="82" spans="2:19" ht="15.75" x14ac:dyDescent="0.25">
      <c r="B82" s="40"/>
      <c r="C82" s="40"/>
      <c r="D82" s="40"/>
      <c r="E82" s="40"/>
      <c r="F82" s="40"/>
      <c r="G82" s="40"/>
      <c r="H82" s="40"/>
      <c r="I82" s="40"/>
      <c r="S82" s="25" t="s">
        <v>75</v>
      </c>
    </row>
    <row r="83" spans="2:19" ht="15.75" x14ac:dyDescent="0.25">
      <c r="B83" s="196" t="s">
        <v>48</v>
      </c>
      <c r="C83" s="196"/>
      <c r="D83" s="196"/>
      <c r="E83" s="29"/>
      <c r="F83" s="29"/>
      <c r="G83" s="29"/>
      <c r="H83" s="218" t="s">
        <v>49</v>
      </c>
      <c r="I83" s="218"/>
      <c r="S83" s="25" t="str">
        <f>"اکاؤنٹ نمبر"&amp;B63</f>
        <v>اکاؤنٹ نمبر0</v>
      </c>
    </row>
    <row r="84" spans="2:19" ht="15.75" x14ac:dyDescent="0.25">
      <c r="B84" s="193" t="s">
        <v>76</v>
      </c>
      <c r="C84" s="193"/>
      <c r="D84" s="193"/>
      <c r="E84" s="29"/>
      <c r="F84" s="29"/>
      <c r="G84" s="29"/>
      <c r="I84" s="51" t="s">
        <v>77</v>
      </c>
      <c r="S84" s="25" t="s">
        <v>78</v>
      </c>
    </row>
    <row r="85" spans="2:19" ht="15.75" x14ac:dyDescent="0.25">
      <c r="B85" s="41"/>
      <c r="C85" s="30"/>
      <c r="D85" s="31"/>
      <c r="E85" s="29"/>
      <c r="F85" s="29"/>
      <c r="G85" s="29"/>
      <c r="H85" s="41"/>
      <c r="S85" s="25" t="str">
        <f>E30</f>
        <v>.00</v>
      </c>
    </row>
    <row r="86" spans="2:19" ht="15.75" x14ac:dyDescent="0.25">
      <c r="B86" s="41"/>
      <c r="C86" s="30"/>
      <c r="D86" s="31"/>
      <c r="E86" s="29"/>
      <c r="F86" s="29"/>
      <c r="G86" s="29"/>
      <c r="H86" s="41"/>
      <c r="I86" s="30"/>
      <c r="S86" s="49" t="s">
        <v>79</v>
      </c>
    </row>
    <row r="87" spans="2:19" ht="15.75" x14ac:dyDescent="0.25">
      <c r="B87" s="192" t="s">
        <v>49</v>
      </c>
      <c r="C87" s="192"/>
      <c r="D87" s="192"/>
      <c r="E87" s="192"/>
      <c r="F87" s="192"/>
      <c r="G87" s="192"/>
      <c r="H87" s="192"/>
      <c r="I87" s="192"/>
    </row>
    <row r="88" spans="2:19" ht="15.75" x14ac:dyDescent="0.25">
      <c r="B88" s="193" t="s">
        <v>55</v>
      </c>
      <c r="C88" s="193"/>
      <c r="D88" s="193"/>
      <c r="E88" s="193"/>
      <c r="F88" s="193"/>
      <c r="G88" s="193"/>
      <c r="H88" s="193"/>
      <c r="I88" s="193"/>
    </row>
    <row r="89" spans="2:19" ht="15" customHeight="1" x14ac:dyDescent="0.25">
      <c r="C89" s="52"/>
      <c r="D89" s="52"/>
      <c r="E89" s="52"/>
      <c r="F89" s="52"/>
      <c r="G89" s="52"/>
      <c r="H89" s="52"/>
      <c r="I89" s="52"/>
      <c r="R89" s="25" t="str">
        <f>S81&amp;S82&amp;S83&amp;" "&amp;S84&amp;" "&amp;S85&amp;" "&amp;S86</f>
        <v>مجھے مندرجہ بالا قیمت قبول ہے.براہ مہربانی میرےاکاؤنٹ نمبر0 میں .00 کریڈٹ کر دیں۔</v>
      </c>
    </row>
    <row r="90" spans="2:19" ht="15" customHeight="1" x14ac:dyDescent="0.25">
      <c r="B90" s="219" t="str">
        <f>R89</f>
        <v>مجھے مندرجہ بالا قیمت قبول ہے.براہ مہربانی میرےاکاؤنٹ نمبر0 میں .00 کریڈٹ کر دیں۔</v>
      </c>
      <c r="C90" s="219"/>
      <c r="D90" s="219"/>
      <c r="E90" s="219"/>
      <c r="F90" s="219"/>
      <c r="G90" s="219"/>
      <c r="H90" s="219"/>
      <c r="I90" s="219"/>
    </row>
    <row r="91" spans="2:19" ht="15.75" x14ac:dyDescent="0.25">
      <c r="B91" s="53"/>
      <c r="C91" s="53"/>
      <c r="D91" s="53"/>
      <c r="E91" s="53"/>
      <c r="F91" s="53"/>
      <c r="G91" s="53"/>
      <c r="H91" s="53"/>
      <c r="I91" s="53"/>
    </row>
    <row r="92" spans="2:19" ht="15.75" x14ac:dyDescent="0.25">
      <c r="B92" s="33" t="s">
        <v>45</v>
      </c>
      <c r="C92" s="44"/>
      <c r="D92" s="42"/>
      <c r="E92" s="23"/>
      <c r="H92" s="43"/>
    </row>
    <row r="93" spans="2:19" ht="15.75" x14ac:dyDescent="0.25">
      <c r="B93" s="34" t="s">
        <v>71</v>
      </c>
      <c r="C93" s="44"/>
      <c r="D93" s="42"/>
      <c r="E93" s="23"/>
      <c r="F93" s="54"/>
      <c r="G93" s="54"/>
      <c r="H93" s="54"/>
      <c r="I93" s="54"/>
    </row>
    <row r="94" spans="2:19" ht="16.5" x14ac:dyDescent="0.25">
      <c r="C94" s="49" t="s">
        <v>72</v>
      </c>
      <c r="D94" s="42"/>
      <c r="E94" s="23"/>
      <c r="G94" s="188" t="s">
        <v>52</v>
      </c>
      <c r="H94" s="188"/>
      <c r="I94" s="188"/>
      <c r="J94" s="45" t="str">
        <f>J41</f>
        <v>This transaction should be on 00 Jan 1900, Otherwise recalculate.</v>
      </c>
    </row>
    <row r="95" spans="2:19" ht="15.75" x14ac:dyDescent="0.25">
      <c r="C95" s="44"/>
      <c r="D95" s="42"/>
      <c r="E95" s="23"/>
      <c r="F95" s="23"/>
      <c r="G95" s="23"/>
      <c r="H95" s="23"/>
    </row>
    <row r="96" spans="2:19" ht="15.75" x14ac:dyDescent="0.25">
      <c r="B96" s="33"/>
      <c r="C96" s="44"/>
      <c r="D96" s="42"/>
      <c r="E96" s="23"/>
      <c r="G96" s="23"/>
      <c r="H96" s="23"/>
      <c r="I96" s="46"/>
    </row>
    <row r="97" spans="2:9" ht="15.75" x14ac:dyDescent="0.25">
      <c r="B97" s="196" t="s">
        <v>53</v>
      </c>
      <c r="C97" s="196"/>
      <c r="D97" s="196"/>
      <c r="E97" s="196"/>
      <c r="F97" s="196"/>
      <c r="G97" s="196"/>
      <c r="H97" s="196"/>
      <c r="I97" s="196"/>
    </row>
    <row r="98" spans="2:9" ht="15.75" x14ac:dyDescent="0.25">
      <c r="B98" s="197" t="s">
        <v>80</v>
      </c>
      <c r="C98" s="197"/>
      <c r="D98" s="197"/>
      <c r="E98" s="197"/>
      <c r="F98" s="197"/>
      <c r="G98" s="197"/>
      <c r="H98" s="197"/>
      <c r="I98" s="197"/>
    </row>
    <row r="190" spans="1:1" x14ac:dyDescent="0.25">
      <c r="A190" s="25" t="e">
        <f>IF(LEFT(#REF!,1)="Y",#REF!,"")</f>
        <v>#REF!</v>
      </c>
    </row>
    <row r="191" spans="1:1" x14ac:dyDescent="0.25">
      <c r="A191" s="25" t="e">
        <f>IF(LEFT(#REF!,1)="Y",#REF!,"")</f>
        <v>#REF!</v>
      </c>
    </row>
    <row r="192" spans="1:1" x14ac:dyDescent="0.25">
      <c r="A192" s="25" t="e">
        <f>IF(LEFT(#REF!,1)="Y",#REF!,"")</f>
        <v>#REF!</v>
      </c>
    </row>
    <row r="193" spans="1:1" x14ac:dyDescent="0.25">
      <c r="A193" s="25" t="e">
        <f>IF(LEFT(#REF!,1)="Y",#REF!,"")</f>
        <v>#REF!</v>
      </c>
    </row>
    <row r="194" spans="1:1" x14ac:dyDescent="0.25">
      <c r="A194" s="25" t="e">
        <f>IF(LEFT(#REF!,1)="Y",#REF!,"")</f>
        <v>#REF!</v>
      </c>
    </row>
    <row r="195" spans="1:1" x14ac:dyDescent="0.25">
      <c r="A195" s="25" t="e">
        <f>IF(LEFT(#REF!,1)="Y",#REF!,"")</f>
        <v>#REF!</v>
      </c>
    </row>
    <row r="196" spans="1:1" x14ac:dyDescent="0.25">
      <c r="A196" s="25" t="e">
        <f>IF(LEFT(#REF!,1)="Y",#REF!,"")</f>
        <v>#REF!</v>
      </c>
    </row>
    <row r="197" spans="1:1" x14ac:dyDescent="0.25">
      <c r="A197" s="25" t="e">
        <f>IF(LEFT(#REF!,1)="Y",#REF!,"")</f>
        <v>#REF!</v>
      </c>
    </row>
    <row r="198" spans="1:1" x14ac:dyDescent="0.25">
      <c r="A198" s="25" t="e">
        <f>IF(LEFT(#REF!,1)="Y",#REF!,"")</f>
        <v>#REF!</v>
      </c>
    </row>
    <row r="199" spans="1:1" x14ac:dyDescent="0.25">
      <c r="A199" s="25" t="e">
        <f>IF(LEFT(#REF!,1)="Y",#REF!,"")</f>
        <v>#REF!</v>
      </c>
    </row>
    <row r="200" spans="1:1" x14ac:dyDescent="0.25">
      <c r="A200" s="25" t="e">
        <f>IF(LEFT(#REF!,1)="Y",#REF!,"")</f>
        <v>#REF!</v>
      </c>
    </row>
    <row r="201" spans="1:1" x14ac:dyDescent="0.25">
      <c r="A201" s="25" t="e">
        <f>IF(LEFT(#REF!,1)="Y",#REF!,"")</f>
        <v>#REF!</v>
      </c>
    </row>
    <row r="202" spans="1:1" x14ac:dyDescent="0.25">
      <c r="A202" s="25" t="e">
        <f>IF(LEFT(#REF!,1)="Y",#REF!,"")</f>
        <v>#REF!</v>
      </c>
    </row>
    <row r="203" spans="1:1" x14ac:dyDescent="0.25">
      <c r="A203" s="25" t="e">
        <f>IF(LEFT(#REF!,1)="Y",#REF!,"")</f>
        <v>#REF!</v>
      </c>
    </row>
    <row r="204" spans="1:1" x14ac:dyDescent="0.25">
      <c r="A204" s="25" t="e">
        <f>IF(LEFT(#REF!,1)="Y",#REF!,"")</f>
        <v>#REF!</v>
      </c>
    </row>
  </sheetData>
  <sheetProtection algorithmName="SHA-512" hashValue="7yNCV3DkRBeJAFN547C0W/UCJz53g7HKnZdczuRiyuOkaFqj61n+SVmSKe3ACOxa41TSpMOuUkF91M5PtBqOcQ==" saltValue="DPkPrfJ1fiATXKUcGECPfg==" spinCount="100000" sheet="1" objects="1" scenarios="1"/>
  <mergeCells count="61">
    <mergeCell ref="B98:I98"/>
    <mergeCell ref="B72:I74"/>
    <mergeCell ref="B79:I79"/>
    <mergeCell ref="E81:G81"/>
    <mergeCell ref="B83:D83"/>
    <mergeCell ref="H83:I83"/>
    <mergeCell ref="B84:D84"/>
    <mergeCell ref="B87:I87"/>
    <mergeCell ref="B88:I88"/>
    <mergeCell ref="B90:I90"/>
    <mergeCell ref="G94:I94"/>
    <mergeCell ref="B97:I97"/>
    <mergeCell ref="B68:F68"/>
    <mergeCell ref="G68:I68"/>
    <mergeCell ref="B69:F69"/>
    <mergeCell ref="G69:I69"/>
    <mergeCell ref="B70:F70"/>
    <mergeCell ref="G70:I70"/>
    <mergeCell ref="B65:F65"/>
    <mergeCell ref="G65:I65"/>
    <mergeCell ref="B66:F66"/>
    <mergeCell ref="G66:I66"/>
    <mergeCell ref="B67:F67"/>
    <mergeCell ref="G67:I67"/>
    <mergeCell ref="B62:F62"/>
    <mergeCell ref="G62:I62"/>
    <mergeCell ref="B63:F63"/>
    <mergeCell ref="G63:I63"/>
    <mergeCell ref="B64:F64"/>
    <mergeCell ref="G64:I64"/>
    <mergeCell ref="B60:I60"/>
    <mergeCell ref="B22:I22"/>
    <mergeCell ref="B29:I29"/>
    <mergeCell ref="E30:G30"/>
    <mergeCell ref="B36:I36"/>
    <mergeCell ref="B37:I37"/>
    <mergeCell ref="B38:I38"/>
    <mergeCell ref="H41:I41"/>
    <mergeCell ref="B45:I45"/>
    <mergeCell ref="B46:I46"/>
    <mergeCell ref="B50:D50"/>
    <mergeCell ref="B56:I56"/>
    <mergeCell ref="B18:D18"/>
    <mergeCell ref="E18:I18"/>
    <mergeCell ref="B19:D19"/>
    <mergeCell ref="E19:I19"/>
    <mergeCell ref="B20:D20"/>
    <mergeCell ref="E20:I20"/>
    <mergeCell ref="B15:D15"/>
    <mergeCell ref="E15:I15"/>
    <mergeCell ref="B16:D16"/>
    <mergeCell ref="E16:I16"/>
    <mergeCell ref="B17:D17"/>
    <mergeCell ref="E17:I17"/>
    <mergeCell ref="B14:D14"/>
    <mergeCell ref="E14:I14"/>
    <mergeCell ref="B6:I6"/>
    <mergeCell ref="B12:D12"/>
    <mergeCell ref="E12:I12"/>
    <mergeCell ref="B13:D13"/>
    <mergeCell ref="E13:I13"/>
  </mergeCells>
  <printOptions horizontalCentered="1"/>
  <pageMargins left="1.1023622047244095" right="0.39370078740157483" top="0.51181102362204722" bottom="0.35433070866141736" header="0.31496062992125984" footer="0.23622047244094491"/>
  <pageSetup scale="85" fitToWidth="2" fitToHeight="2" orientation="portrait" r:id="rId1"/>
  <rowBreaks count="1" manualBreakCount="1">
    <brk id="48"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0"/>
  <sheetViews>
    <sheetView tabSelected="1" workbookViewId="0">
      <pane ySplit="1" topLeftCell="A65" activePane="bottomLeft" state="frozen"/>
      <selection pane="bottomLeft" activeCell="G81" sqref="G81"/>
    </sheetView>
  </sheetViews>
  <sheetFormatPr defaultColWidth="20.7109375" defaultRowHeight="15" x14ac:dyDescent="0.25"/>
  <cols>
    <col min="1" max="1" width="13.5703125" customWidth="1"/>
    <col min="2" max="2" width="11" customWidth="1"/>
    <col min="3" max="7" width="14" customWidth="1"/>
    <col min="10" max="10" width="3.85546875" bestFit="1" customWidth="1"/>
    <col min="11" max="11" width="11.5703125" bestFit="1" customWidth="1"/>
    <col min="12" max="12" width="4.5703125" bestFit="1" customWidth="1"/>
    <col min="13" max="13" width="4.140625" bestFit="1" customWidth="1"/>
    <col min="14" max="14" width="8" bestFit="1" customWidth="1"/>
    <col min="15" max="15" width="4" bestFit="1" customWidth="1"/>
    <col min="16" max="16" width="3.42578125" bestFit="1" customWidth="1"/>
    <col min="17" max="17" width="4.42578125" bestFit="1" customWidth="1"/>
    <col min="18" max="18" width="4.28515625" bestFit="1" customWidth="1"/>
    <col min="19" max="19" width="4" bestFit="1" customWidth="1"/>
    <col min="20" max="20" width="4.5703125" bestFit="1" customWidth="1"/>
    <col min="21" max="21" width="4.28515625" bestFit="1" customWidth="1"/>
  </cols>
  <sheetData>
    <row r="1" spans="1:7" s="18" customFormat="1" ht="30" x14ac:dyDescent="0.25">
      <c r="A1" s="145" t="s">
        <v>22</v>
      </c>
      <c r="B1" s="132" t="s">
        <v>21</v>
      </c>
      <c r="C1" s="145" t="s">
        <v>15</v>
      </c>
      <c r="D1" s="145" t="s">
        <v>16</v>
      </c>
      <c r="E1" s="145" t="s">
        <v>17</v>
      </c>
      <c r="F1" s="145" t="s">
        <v>18</v>
      </c>
      <c r="G1" s="146" t="s">
        <v>19</v>
      </c>
    </row>
    <row r="2" spans="1:7" s="18" customFormat="1" x14ac:dyDescent="0.25">
      <c r="A2" s="140">
        <v>43678</v>
      </c>
      <c r="B2" s="121">
        <v>0.1</v>
      </c>
      <c r="C2" s="121">
        <v>0.105</v>
      </c>
      <c r="D2" s="121">
        <v>0.11</v>
      </c>
      <c r="E2" s="121">
        <v>0.115</v>
      </c>
      <c r="F2" s="121">
        <v>0.12</v>
      </c>
      <c r="G2" s="122">
        <v>0.125</v>
      </c>
    </row>
    <row r="3" spans="1:7" s="18" customFormat="1" x14ac:dyDescent="0.25">
      <c r="A3" s="141">
        <v>43709</v>
      </c>
      <c r="B3" s="123">
        <v>0.1</v>
      </c>
      <c r="C3" s="123">
        <v>0.105</v>
      </c>
      <c r="D3" s="123">
        <v>0.11</v>
      </c>
      <c r="E3" s="123">
        <v>0.115</v>
      </c>
      <c r="F3" s="123">
        <v>0.12</v>
      </c>
      <c r="G3" s="124">
        <v>0.125</v>
      </c>
    </row>
    <row r="4" spans="1:7" s="18" customFormat="1" x14ac:dyDescent="0.25">
      <c r="A4" s="140">
        <v>43739</v>
      </c>
      <c r="B4" s="121">
        <v>0.10009999999999999</v>
      </c>
      <c r="C4" s="121">
        <v>0.1051</v>
      </c>
      <c r="D4" s="121">
        <v>0.1101</v>
      </c>
      <c r="E4" s="121">
        <v>0.11509999999999999</v>
      </c>
      <c r="F4" s="121">
        <v>0.1201</v>
      </c>
      <c r="G4" s="122">
        <v>0.12509999999999999</v>
      </c>
    </row>
    <row r="5" spans="1:7" s="18" customFormat="1" x14ac:dyDescent="0.25">
      <c r="A5" s="141">
        <v>43770</v>
      </c>
      <c r="B5" s="123">
        <v>0.10100000000000001</v>
      </c>
      <c r="C5" s="123">
        <v>0.1061</v>
      </c>
      <c r="D5" s="123">
        <v>0.1111</v>
      </c>
      <c r="E5" s="123">
        <v>0.1162</v>
      </c>
      <c r="F5" s="123">
        <v>0.1212</v>
      </c>
      <c r="G5" s="124">
        <v>0.1263</v>
      </c>
    </row>
    <row r="6" spans="1:7" s="18" customFormat="1" x14ac:dyDescent="0.25">
      <c r="A6" s="140">
        <v>43800</v>
      </c>
      <c r="B6" s="121">
        <v>0.1</v>
      </c>
      <c r="C6" s="121">
        <v>0.105</v>
      </c>
      <c r="D6" s="121">
        <v>0.11</v>
      </c>
      <c r="E6" s="121">
        <v>0.115</v>
      </c>
      <c r="F6" s="121">
        <v>0.12</v>
      </c>
      <c r="G6" s="122">
        <v>0.125</v>
      </c>
    </row>
    <row r="7" spans="1:7" s="18" customFormat="1" x14ac:dyDescent="0.25">
      <c r="A7" s="142">
        <v>43831</v>
      </c>
      <c r="B7" s="125">
        <v>0.1</v>
      </c>
      <c r="C7" s="125">
        <v>0.105</v>
      </c>
      <c r="D7" s="125">
        <v>0.11</v>
      </c>
      <c r="E7" s="125">
        <v>0.115</v>
      </c>
      <c r="F7" s="125">
        <v>0.12</v>
      </c>
      <c r="G7" s="126">
        <v>0.12509999999999999</v>
      </c>
    </row>
    <row r="8" spans="1:7" s="18" customFormat="1" x14ac:dyDescent="0.25">
      <c r="A8" s="143">
        <v>43862</v>
      </c>
      <c r="B8" s="127">
        <v>0.1013</v>
      </c>
      <c r="C8" s="127">
        <v>0.10639999999999999</v>
      </c>
      <c r="D8" s="127">
        <v>0.1115</v>
      </c>
      <c r="E8" s="127">
        <v>0.11650000000000001</v>
      </c>
      <c r="F8" s="127">
        <v>0.1216</v>
      </c>
      <c r="G8" s="128">
        <v>0.12670000000000001</v>
      </c>
    </row>
    <row r="9" spans="1:7" s="18" customFormat="1" x14ac:dyDescent="0.25">
      <c r="A9" s="142">
        <v>43891</v>
      </c>
      <c r="B9" s="125">
        <v>0.1</v>
      </c>
      <c r="C9" s="125">
        <v>0.105</v>
      </c>
      <c r="D9" s="125">
        <v>0.11</v>
      </c>
      <c r="E9" s="125">
        <v>0.115</v>
      </c>
      <c r="F9" s="125">
        <v>0.12</v>
      </c>
      <c r="G9" s="126">
        <v>0.125</v>
      </c>
    </row>
    <row r="10" spans="1:7" s="18" customFormat="1" x14ac:dyDescent="0.25">
      <c r="A10" s="143">
        <v>43922</v>
      </c>
      <c r="B10" s="127">
        <v>0.1</v>
      </c>
      <c r="C10" s="127">
        <v>0.105</v>
      </c>
      <c r="D10" s="127">
        <v>0.11</v>
      </c>
      <c r="E10" s="127">
        <v>0.115</v>
      </c>
      <c r="F10" s="127">
        <v>0.12</v>
      </c>
      <c r="G10" s="128">
        <v>0.125</v>
      </c>
    </row>
    <row r="11" spans="1:7" s="18" customFormat="1" x14ac:dyDescent="0.25">
      <c r="A11" s="142">
        <v>43952</v>
      </c>
      <c r="B11" s="125">
        <v>9.1999999999999998E-2</v>
      </c>
      <c r="C11" s="125">
        <v>9.6600000000000005E-2</v>
      </c>
      <c r="D11" s="125">
        <v>0.1012</v>
      </c>
      <c r="E11" s="125">
        <v>0.10580000000000001</v>
      </c>
      <c r="F11" s="125">
        <v>0.1104</v>
      </c>
      <c r="G11" s="126">
        <v>0.115</v>
      </c>
    </row>
    <row r="12" spans="1:7" s="18" customFormat="1" x14ac:dyDescent="0.25">
      <c r="A12" s="143">
        <v>43983</v>
      </c>
      <c r="B12" s="127">
        <v>0.09</v>
      </c>
      <c r="C12" s="127">
        <v>9.4500000000000001E-2</v>
      </c>
      <c r="D12" s="127">
        <v>9.9000000000000005E-2</v>
      </c>
      <c r="E12" s="127">
        <v>0.10349999999999999</v>
      </c>
      <c r="F12" s="127">
        <v>0.108</v>
      </c>
      <c r="G12" s="128">
        <v>0.1125</v>
      </c>
    </row>
    <row r="13" spans="1:7" s="18" customFormat="1" x14ac:dyDescent="0.25">
      <c r="A13" s="142">
        <v>44013</v>
      </c>
      <c r="B13" s="125">
        <v>6.3700000000000007E-2</v>
      </c>
      <c r="C13" s="125">
        <v>6.6900000000000001E-2</v>
      </c>
      <c r="D13" s="125">
        <v>7.0099999999999996E-2</v>
      </c>
      <c r="E13" s="125">
        <v>7.3300000000000004E-2</v>
      </c>
      <c r="F13" s="125">
        <v>7.6399999999999996E-2</v>
      </c>
      <c r="G13" s="126">
        <v>7.9600000000000004E-2</v>
      </c>
    </row>
    <row r="14" spans="1:7" s="18" customFormat="1" x14ac:dyDescent="0.25">
      <c r="A14" s="143">
        <v>44044</v>
      </c>
      <c r="B14" s="127">
        <v>6.2E-2</v>
      </c>
      <c r="C14" s="127">
        <v>6.5100000000000005E-2</v>
      </c>
      <c r="D14" s="127">
        <v>6.8199999999999997E-2</v>
      </c>
      <c r="E14" s="127">
        <v>7.1300000000000002E-2</v>
      </c>
      <c r="F14" s="127">
        <v>7.4399999999999994E-2</v>
      </c>
      <c r="G14" s="128">
        <v>7.7499999999999999E-2</v>
      </c>
    </row>
    <row r="15" spans="1:7" s="18" customFormat="1" x14ac:dyDescent="0.25">
      <c r="A15" s="142">
        <v>44075</v>
      </c>
      <c r="B15" s="125">
        <v>6.2399999999999997E-2</v>
      </c>
      <c r="C15" s="125">
        <v>6.5500000000000003E-2</v>
      </c>
      <c r="D15" s="125">
        <v>6.8599999999999994E-2</v>
      </c>
      <c r="E15" s="125">
        <v>7.17E-2</v>
      </c>
      <c r="F15" s="125">
        <v>7.4800000000000005E-2</v>
      </c>
      <c r="G15" s="126">
        <v>7.8E-2</v>
      </c>
    </row>
    <row r="16" spans="1:7" s="18" customFormat="1" x14ac:dyDescent="0.25">
      <c r="A16" s="143">
        <v>44105</v>
      </c>
      <c r="B16" s="127">
        <v>6.4500000000000002E-2</v>
      </c>
      <c r="C16" s="127">
        <v>6.5500000000000003E-2</v>
      </c>
      <c r="D16" s="127">
        <v>6.6500000000000004E-2</v>
      </c>
      <c r="E16" s="127">
        <v>6.7500000000000004E-2</v>
      </c>
      <c r="F16" s="127">
        <v>6.8500000000000005E-2</v>
      </c>
      <c r="G16" s="128">
        <v>6.9500000000000006E-2</v>
      </c>
    </row>
    <row r="17" spans="1:21" s="18" customFormat="1" x14ac:dyDescent="0.25">
      <c r="A17" s="142">
        <v>44136</v>
      </c>
      <c r="B17" s="125">
        <v>6.9000000000000006E-2</v>
      </c>
      <c r="C17" s="125">
        <v>7.0099999999999996E-2</v>
      </c>
      <c r="D17" s="125">
        <v>7.1199999999999999E-2</v>
      </c>
      <c r="E17" s="125">
        <v>7.22E-2</v>
      </c>
      <c r="F17" s="125">
        <v>7.3300000000000004E-2</v>
      </c>
      <c r="G17" s="126">
        <v>7.4399999999999994E-2</v>
      </c>
    </row>
    <row r="18" spans="1:21" s="18" customFormat="1" x14ac:dyDescent="0.25">
      <c r="A18" s="143">
        <v>44166</v>
      </c>
      <c r="B18" s="127">
        <v>6.9000000000000006E-2</v>
      </c>
      <c r="C18" s="127">
        <v>7.0099999999999996E-2</v>
      </c>
      <c r="D18" s="127">
        <v>7.1099999999999997E-2</v>
      </c>
      <c r="E18" s="127">
        <v>7.22E-2</v>
      </c>
      <c r="F18" s="127">
        <v>7.3300000000000004E-2</v>
      </c>
      <c r="G18" s="128">
        <v>7.4300000000000005E-2</v>
      </c>
    </row>
    <row r="19" spans="1:21" x14ac:dyDescent="0.25">
      <c r="A19" s="141">
        <v>44197</v>
      </c>
      <c r="B19" s="118">
        <v>6.9000000000000006E-2</v>
      </c>
      <c r="C19" s="118">
        <v>7.0099999999999996E-2</v>
      </c>
      <c r="D19" s="118">
        <v>7.1099999999999997E-2</v>
      </c>
      <c r="E19" s="118">
        <v>7.22E-2</v>
      </c>
      <c r="F19" s="118">
        <v>7.3300000000000004E-2</v>
      </c>
      <c r="G19" s="119">
        <v>7.4300000000000005E-2</v>
      </c>
    </row>
    <row r="20" spans="1:21" x14ac:dyDescent="0.25">
      <c r="A20" s="140">
        <v>44228</v>
      </c>
      <c r="B20" s="116">
        <v>6.9000000000000006E-2</v>
      </c>
      <c r="C20" s="116">
        <v>7.0099999999999996E-2</v>
      </c>
      <c r="D20" s="116">
        <v>7.1099999999999997E-2</v>
      </c>
      <c r="E20" s="116">
        <v>7.22E-2</v>
      </c>
      <c r="F20" s="116">
        <v>7.3300000000000004E-2</v>
      </c>
      <c r="G20" s="117">
        <v>7.4300000000000005E-2</v>
      </c>
      <c r="J20" s="16"/>
      <c r="K20" s="16"/>
      <c r="L20" s="16"/>
      <c r="M20" s="16"/>
      <c r="N20" s="16"/>
      <c r="O20" s="16"/>
      <c r="P20" s="16"/>
      <c r="Q20" s="16"/>
      <c r="R20" s="16"/>
      <c r="S20" s="16"/>
      <c r="T20" s="16"/>
      <c r="U20" s="16"/>
    </row>
    <row r="21" spans="1:21" x14ac:dyDescent="0.25">
      <c r="A21" s="141">
        <v>44256</v>
      </c>
      <c r="B21" s="118">
        <v>6.9599999999999995E-2</v>
      </c>
      <c r="C21" s="118">
        <v>7.0099999999999996E-2</v>
      </c>
      <c r="D21" s="118">
        <v>7.0599999999999996E-2</v>
      </c>
      <c r="E21" s="118">
        <v>7.1099999999999997E-2</v>
      </c>
      <c r="F21" s="118">
        <v>7.1599999999999997E-2</v>
      </c>
      <c r="G21" s="119">
        <v>7.2099999999999997E-2</v>
      </c>
    </row>
    <row r="22" spans="1:21" x14ac:dyDescent="0.25">
      <c r="A22" s="140">
        <v>44287</v>
      </c>
      <c r="B22" s="116">
        <v>6.9599999999999995E-2</v>
      </c>
      <c r="C22" s="116">
        <v>7.0099999999999996E-2</v>
      </c>
      <c r="D22" s="116">
        <v>7.0599999999999996E-2</v>
      </c>
      <c r="E22" s="116">
        <v>7.1099999999999997E-2</v>
      </c>
      <c r="F22" s="116">
        <v>7.1599999999999997E-2</v>
      </c>
      <c r="G22" s="117">
        <v>7.2099999999999997E-2</v>
      </c>
      <c r="I22" s="80"/>
      <c r="K22" s="80"/>
    </row>
    <row r="23" spans="1:21" x14ac:dyDescent="0.25">
      <c r="A23" s="141">
        <v>44317</v>
      </c>
      <c r="B23" s="118">
        <v>6.9599999999999995E-2</v>
      </c>
      <c r="C23" s="118">
        <v>7.0099999999999996E-2</v>
      </c>
      <c r="D23" s="118">
        <v>7.0599999999999996E-2</v>
      </c>
      <c r="E23" s="118">
        <v>7.1099999999999997E-2</v>
      </c>
      <c r="F23" s="118">
        <v>7.1599999999999997E-2</v>
      </c>
      <c r="G23" s="119">
        <v>7.2099999999999997E-2</v>
      </c>
      <c r="I23" s="81"/>
      <c r="K23" s="81"/>
    </row>
    <row r="24" spans="1:21" x14ac:dyDescent="0.25">
      <c r="A24" s="140">
        <v>44348</v>
      </c>
      <c r="B24" s="116">
        <v>6.9599999999999995E-2</v>
      </c>
      <c r="C24" s="116">
        <v>7.0099999999999996E-2</v>
      </c>
      <c r="D24" s="116">
        <v>7.0599999999999996E-2</v>
      </c>
      <c r="E24" s="116">
        <v>7.1099999999999997E-2</v>
      </c>
      <c r="F24" s="116">
        <v>7.1599999999999997E-2</v>
      </c>
      <c r="G24" s="117">
        <v>7.2099999999999997E-2</v>
      </c>
      <c r="I24" s="81"/>
      <c r="K24" s="81"/>
    </row>
    <row r="25" spans="1:21" x14ac:dyDescent="0.25">
      <c r="A25" s="141">
        <v>44378</v>
      </c>
      <c r="B25" s="118">
        <v>6.9599999999999995E-2</v>
      </c>
      <c r="C25" s="118">
        <v>7.0099999999999996E-2</v>
      </c>
      <c r="D25" s="118">
        <v>7.0599999999999996E-2</v>
      </c>
      <c r="E25" s="118">
        <v>7.1099999999999997E-2</v>
      </c>
      <c r="F25" s="118">
        <v>7.1599999999999997E-2</v>
      </c>
      <c r="G25" s="119">
        <v>7.2099999999999997E-2</v>
      </c>
      <c r="I25" s="81"/>
      <c r="K25" s="81"/>
      <c r="N25" s="81"/>
    </row>
    <row r="26" spans="1:21" x14ac:dyDescent="0.25">
      <c r="A26" s="140">
        <v>44409</v>
      </c>
      <c r="B26" s="116">
        <v>6.9599999999999995E-2</v>
      </c>
      <c r="C26" s="116">
        <v>7.0099999999999996E-2</v>
      </c>
      <c r="D26" s="116">
        <v>7.0599999999999996E-2</v>
      </c>
      <c r="E26" s="116">
        <v>7.1099999999999997E-2</v>
      </c>
      <c r="F26" s="116">
        <v>7.1599999999999997E-2</v>
      </c>
      <c r="G26" s="117">
        <v>7.2099999999999997E-2</v>
      </c>
    </row>
    <row r="27" spans="1:21" x14ac:dyDescent="0.25">
      <c r="A27" s="141">
        <v>44440</v>
      </c>
      <c r="B27" s="118">
        <v>6.9599999999999995E-2</v>
      </c>
      <c r="C27" s="118">
        <v>7.0099999999999996E-2</v>
      </c>
      <c r="D27" s="118">
        <v>7.0599999999999996E-2</v>
      </c>
      <c r="E27" s="118">
        <v>7.1099999999999997E-2</v>
      </c>
      <c r="F27" s="118">
        <v>7.1599999999999997E-2</v>
      </c>
      <c r="G27" s="119">
        <v>7.2099999999999997E-2</v>
      </c>
    </row>
    <row r="28" spans="1:21" x14ac:dyDescent="0.25">
      <c r="A28" s="140">
        <v>44470</v>
      </c>
      <c r="B28" s="116">
        <v>6.9599999999999995E-2</v>
      </c>
      <c r="C28" s="116">
        <v>7.0099999999999996E-2</v>
      </c>
      <c r="D28" s="116">
        <v>7.0599999999999996E-2</v>
      </c>
      <c r="E28" s="116">
        <v>7.1099999999999997E-2</v>
      </c>
      <c r="F28" s="116">
        <v>7.1599999999999997E-2</v>
      </c>
      <c r="G28" s="117">
        <v>7.2099999999999997E-2</v>
      </c>
    </row>
    <row r="29" spans="1:21" x14ac:dyDescent="0.25">
      <c r="A29" s="141">
        <v>44501</v>
      </c>
      <c r="B29" s="116">
        <v>6.9599999999999995E-2</v>
      </c>
      <c r="C29" s="116">
        <v>7.0099999999999996E-2</v>
      </c>
      <c r="D29" s="116">
        <v>7.0599999999999996E-2</v>
      </c>
      <c r="E29" s="116">
        <v>7.1099999999999997E-2</v>
      </c>
      <c r="F29" s="116">
        <v>7.1599999999999997E-2</v>
      </c>
      <c r="G29" s="117">
        <v>7.2099999999999997E-2</v>
      </c>
    </row>
    <row r="30" spans="1:21" x14ac:dyDescent="0.25">
      <c r="A30" s="140">
        <v>44531</v>
      </c>
      <c r="B30" s="116">
        <v>7.2099999999999997E-2</v>
      </c>
      <c r="C30" s="116">
        <v>7.2599999999999998E-2</v>
      </c>
      <c r="D30" s="116">
        <v>7.3099999999999998E-2</v>
      </c>
      <c r="E30" s="116">
        <v>7.3599999999999999E-2</v>
      </c>
      <c r="F30" s="116">
        <v>7.4099999999999999E-2</v>
      </c>
      <c r="G30" s="117">
        <v>7.4700000000000003E-2</v>
      </c>
    </row>
    <row r="31" spans="1:21" x14ac:dyDescent="0.25">
      <c r="A31" s="141">
        <v>44562</v>
      </c>
      <c r="B31" s="118">
        <v>8.3599999999999994E-2</v>
      </c>
      <c r="C31" s="118">
        <v>8.4199999999999997E-2</v>
      </c>
      <c r="D31" s="118">
        <v>8.48E-2</v>
      </c>
      <c r="E31" s="118">
        <v>8.5300000000000001E-2</v>
      </c>
      <c r="F31" s="118">
        <v>8.5900000000000004E-2</v>
      </c>
      <c r="G31" s="119">
        <v>8.6499999999999994E-2</v>
      </c>
    </row>
    <row r="32" spans="1:21" x14ac:dyDescent="0.25">
      <c r="A32" s="140">
        <v>44593</v>
      </c>
      <c r="B32" s="116">
        <v>7.9399999999999998E-2</v>
      </c>
      <c r="C32" s="116">
        <v>0.08</v>
      </c>
      <c r="D32" s="116">
        <v>8.0500000000000002E-2</v>
      </c>
      <c r="E32" s="116">
        <v>8.1100000000000005E-2</v>
      </c>
      <c r="F32" s="116">
        <v>8.1699999999999995E-2</v>
      </c>
      <c r="G32" s="117">
        <v>8.2199999999999995E-2</v>
      </c>
    </row>
    <row r="33" spans="1:7" x14ac:dyDescent="0.25">
      <c r="A33" s="141">
        <v>44621</v>
      </c>
      <c r="B33" s="118">
        <v>7.9399999999999998E-2</v>
      </c>
      <c r="C33" s="118">
        <v>0.08</v>
      </c>
      <c r="D33" s="118">
        <v>8.0500000000000002E-2</v>
      </c>
      <c r="E33" s="118">
        <v>8.1100000000000005E-2</v>
      </c>
      <c r="F33" s="118">
        <v>8.1699999999999995E-2</v>
      </c>
      <c r="G33" s="119">
        <v>8.2199999999999995E-2</v>
      </c>
    </row>
    <row r="34" spans="1:7" x14ac:dyDescent="0.25">
      <c r="A34" s="140">
        <v>44652</v>
      </c>
      <c r="B34" s="116">
        <v>8.1699999999999995E-2</v>
      </c>
      <c r="C34" s="116">
        <v>8.2299999999999998E-2</v>
      </c>
      <c r="D34" s="116">
        <v>8.2900000000000001E-2</v>
      </c>
      <c r="E34" s="116">
        <v>8.3500000000000005E-2</v>
      </c>
      <c r="F34" s="116">
        <v>8.4099999999999994E-2</v>
      </c>
      <c r="G34" s="117">
        <v>8.4599999999999995E-2</v>
      </c>
    </row>
    <row r="35" spans="1:7" x14ac:dyDescent="0.25">
      <c r="A35" s="141">
        <v>44682</v>
      </c>
      <c r="B35" s="118">
        <v>0.12189999999999999</v>
      </c>
      <c r="C35" s="118">
        <v>0.1225</v>
      </c>
      <c r="D35" s="118">
        <v>0.1231</v>
      </c>
      <c r="E35" s="118">
        <v>0.12379999999999999</v>
      </c>
      <c r="F35" s="118">
        <v>0.1244</v>
      </c>
      <c r="G35" s="119">
        <v>0.125</v>
      </c>
    </row>
    <row r="36" spans="1:7" x14ac:dyDescent="0.25">
      <c r="A36" s="140">
        <v>44713</v>
      </c>
      <c r="B36" s="116">
        <v>0.12189999999999999</v>
      </c>
      <c r="C36" s="116">
        <v>0.1225</v>
      </c>
      <c r="D36" s="116">
        <v>0.1231</v>
      </c>
      <c r="E36" s="116">
        <v>0.1237</v>
      </c>
      <c r="F36" s="116">
        <v>0.1244</v>
      </c>
      <c r="G36" s="117">
        <v>0.125</v>
      </c>
    </row>
    <row r="37" spans="1:7" x14ac:dyDescent="0.25">
      <c r="A37" s="141">
        <v>44743</v>
      </c>
      <c r="B37" s="118">
        <v>0.12189999999999999</v>
      </c>
      <c r="C37" s="118">
        <v>0.1225</v>
      </c>
      <c r="D37" s="118">
        <v>0.1231</v>
      </c>
      <c r="E37" s="118">
        <v>0.12379999999999999</v>
      </c>
      <c r="F37" s="118">
        <v>0.1244</v>
      </c>
      <c r="G37" s="119">
        <v>0.125</v>
      </c>
    </row>
    <row r="38" spans="1:7" x14ac:dyDescent="0.25">
      <c r="A38" s="140">
        <v>44774</v>
      </c>
      <c r="B38" s="116">
        <v>0.12189999999999999</v>
      </c>
      <c r="C38" s="116">
        <v>0.1225</v>
      </c>
      <c r="D38" s="116">
        <v>0.1231</v>
      </c>
      <c r="E38" s="116">
        <v>0.1237</v>
      </c>
      <c r="F38" s="116">
        <v>0.1244</v>
      </c>
      <c r="G38" s="117">
        <v>0.125</v>
      </c>
    </row>
    <row r="39" spans="1:7" x14ac:dyDescent="0.25">
      <c r="A39" s="141">
        <v>44805</v>
      </c>
      <c r="B39" s="118">
        <v>0.1358</v>
      </c>
      <c r="C39" s="118">
        <v>0.13650000000000001</v>
      </c>
      <c r="D39" s="118">
        <v>0.13719999999999999</v>
      </c>
      <c r="E39" s="118">
        <v>0.13789999999999999</v>
      </c>
      <c r="F39" s="118">
        <v>0.1386</v>
      </c>
      <c r="G39" s="119">
        <v>0.13930000000000001</v>
      </c>
    </row>
    <row r="40" spans="1:7" x14ac:dyDescent="0.25">
      <c r="A40" s="140">
        <v>44835</v>
      </c>
      <c r="B40" s="116">
        <v>0.13320000000000001</v>
      </c>
      <c r="C40" s="116">
        <v>0.13389999999999999</v>
      </c>
      <c r="D40" s="116">
        <v>0.1346</v>
      </c>
      <c r="E40" s="116">
        <v>0.1353</v>
      </c>
      <c r="F40" s="116">
        <v>0.13600000000000001</v>
      </c>
      <c r="G40" s="117">
        <v>0.1366</v>
      </c>
    </row>
    <row r="41" spans="1:7" x14ac:dyDescent="0.25">
      <c r="A41" s="141">
        <v>44866</v>
      </c>
      <c r="B41" s="118">
        <v>0.14030000000000001</v>
      </c>
      <c r="C41" s="118">
        <v>0.14099999999999999</v>
      </c>
      <c r="D41" s="118">
        <v>0.14169999999999999</v>
      </c>
      <c r="E41" s="118">
        <v>0.14230000000000001</v>
      </c>
      <c r="F41" s="118">
        <v>0.14299999999999999</v>
      </c>
      <c r="G41" s="119">
        <v>0.14360000000000001</v>
      </c>
    </row>
    <row r="42" spans="1:7" x14ac:dyDescent="0.25">
      <c r="A42" s="140">
        <v>44896</v>
      </c>
      <c r="B42" s="116">
        <v>0.14030000000000001</v>
      </c>
      <c r="C42" s="116">
        <v>0.14099999999999999</v>
      </c>
      <c r="D42" s="116">
        <v>0.14169999999999999</v>
      </c>
      <c r="E42" s="116">
        <v>0.14230000000000001</v>
      </c>
      <c r="F42" s="116">
        <v>0.14299999999999999</v>
      </c>
      <c r="G42" s="117">
        <v>0.14360000000000001</v>
      </c>
    </row>
    <row r="43" spans="1:7" x14ac:dyDescent="0.25">
      <c r="A43" s="141">
        <v>44927</v>
      </c>
      <c r="B43" s="118">
        <v>0.14030000000000001</v>
      </c>
      <c r="C43" s="118">
        <v>0.14099999999999999</v>
      </c>
      <c r="D43" s="118">
        <v>0.14169999999999999</v>
      </c>
      <c r="E43" s="118">
        <v>0.14230000000000001</v>
      </c>
      <c r="F43" s="118">
        <v>0.14299999999999999</v>
      </c>
      <c r="G43" s="119">
        <v>0.14360000000000001</v>
      </c>
    </row>
    <row r="44" spans="1:7" x14ac:dyDescent="0.25">
      <c r="A44" s="140">
        <v>44958</v>
      </c>
      <c r="B44" s="116">
        <v>0.14280000000000001</v>
      </c>
      <c r="C44" s="116">
        <v>0.14349999999999999</v>
      </c>
      <c r="D44" s="116">
        <v>0.14419999999999999</v>
      </c>
      <c r="E44" s="116">
        <v>0.1449</v>
      </c>
      <c r="F44" s="116">
        <v>0.14549999999999999</v>
      </c>
      <c r="G44" s="117">
        <v>0.1462</v>
      </c>
    </row>
    <row r="45" spans="1:7" x14ac:dyDescent="0.25">
      <c r="A45" s="141">
        <v>44986</v>
      </c>
      <c r="B45" s="118">
        <v>0.14929999999999999</v>
      </c>
      <c r="C45" s="118">
        <v>0.15</v>
      </c>
      <c r="D45" s="118">
        <v>0.1507</v>
      </c>
      <c r="E45" s="118">
        <v>0.15140000000000001</v>
      </c>
      <c r="F45" s="118">
        <v>0.15210000000000001</v>
      </c>
      <c r="G45" s="119">
        <v>0.15279999999999999</v>
      </c>
    </row>
    <row r="46" spans="1:7" x14ac:dyDescent="0.25">
      <c r="A46" s="140">
        <v>45017</v>
      </c>
      <c r="B46" s="116">
        <v>0.15770000000000001</v>
      </c>
      <c r="C46" s="116">
        <v>0.16009999999999999</v>
      </c>
      <c r="D46" s="116">
        <v>0.16259999999999999</v>
      </c>
      <c r="E46" s="116">
        <v>0.1651</v>
      </c>
      <c r="F46" s="116">
        <v>0.1676</v>
      </c>
      <c r="G46" s="117">
        <v>0.17</v>
      </c>
    </row>
    <row r="47" spans="1:7" x14ac:dyDescent="0.25">
      <c r="A47" s="141">
        <v>45047</v>
      </c>
      <c r="B47" s="118">
        <v>0.16250000000000001</v>
      </c>
      <c r="C47" s="118">
        <v>0.16500000000000001</v>
      </c>
      <c r="D47" s="118">
        <v>0.1676</v>
      </c>
      <c r="E47" s="118">
        <v>0.17019999999999999</v>
      </c>
      <c r="F47" s="118">
        <v>0.17269999999999999</v>
      </c>
      <c r="G47" s="119">
        <v>0.17530000000000001</v>
      </c>
    </row>
    <row r="48" spans="1:7" x14ac:dyDescent="0.25">
      <c r="A48" s="140">
        <v>45078</v>
      </c>
      <c r="B48" s="116">
        <v>0.16830000000000001</v>
      </c>
      <c r="C48" s="116">
        <v>0.1709</v>
      </c>
      <c r="D48" s="116">
        <v>0.1736</v>
      </c>
      <c r="E48" s="116">
        <v>0.1762</v>
      </c>
      <c r="F48" s="116">
        <v>0.1789</v>
      </c>
      <c r="G48" s="117">
        <v>0.18149999999999999</v>
      </c>
    </row>
    <row r="49" spans="1:7" x14ac:dyDescent="0.25">
      <c r="A49" s="141">
        <v>45108</v>
      </c>
      <c r="B49" s="118">
        <v>0.17230000000000001</v>
      </c>
      <c r="C49" s="118">
        <v>0.17499999999999999</v>
      </c>
      <c r="D49" s="118">
        <v>0.17780000000000001</v>
      </c>
      <c r="E49" s="118">
        <v>0.18049999999999999</v>
      </c>
      <c r="F49" s="118">
        <v>0.1832</v>
      </c>
      <c r="G49" s="119">
        <v>0.18590000000000001</v>
      </c>
    </row>
    <row r="50" spans="1:7" x14ac:dyDescent="0.25">
      <c r="A50" s="140">
        <v>45139</v>
      </c>
      <c r="B50" s="116">
        <v>0.17419999999999999</v>
      </c>
      <c r="C50" s="116">
        <v>0.1769</v>
      </c>
      <c r="D50" s="116">
        <v>0.1797</v>
      </c>
      <c r="E50" s="116">
        <v>0.18240000000000001</v>
      </c>
      <c r="F50" s="116">
        <v>0.18509999999999999</v>
      </c>
      <c r="G50" s="117">
        <v>0.18790000000000001</v>
      </c>
    </row>
    <row r="51" spans="1:7" x14ac:dyDescent="0.25">
      <c r="A51" s="141">
        <v>45170</v>
      </c>
      <c r="B51" s="118">
        <v>0.17419999999999999</v>
      </c>
      <c r="C51" s="118">
        <v>0.1769</v>
      </c>
      <c r="D51" s="118">
        <v>0.1797</v>
      </c>
      <c r="E51" s="118">
        <v>0.18240000000000001</v>
      </c>
      <c r="F51" s="118">
        <v>0.18509999999999999</v>
      </c>
      <c r="G51" s="119">
        <v>0.18790000000000001</v>
      </c>
    </row>
    <row r="52" spans="1:7" x14ac:dyDescent="0.25">
      <c r="A52" s="140">
        <v>45200</v>
      </c>
      <c r="B52" s="116">
        <v>0.17319999999999999</v>
      </c>
      <c r="C52" s="116">
        <v>0.1759</v>
      </c>
      <c r="D52" s="116">
        <v>0.17860000000000001</v>
      </c>
      <c r="E52" s="116">
        <v>0.18129999999999999</v>
      </c>
      <c r="F52" s="116">
        <v>0.18410000000000001</v>
      </c>
      <c r="G52" s="117">
        <v>0.18679999999999999</v>
      </c>
    </row>
    <row r="53" spans="1:7" x14ac:dyDescent="0.25">
      <c r="A53" s="141">
        <v>45231</v>
      </c>
      <c r="B53" s="118">
        <v>0.17449999999999999</v>
      </c>
      <c r="C53" s="118">
        <v>0.1772</v>
      </c>
      <c r="D53" s="118">
        <v>0.1799</v>
      </c>
      <c r="E53" s="118">
        <v>0.1827</v>
      </c>
      <c r="F53" s="118">
        <v>0.18540000000000001</v>
      </c>
      <c r="G53" s="119">
        <v>0.18809999999999999</v>
      </c>
    </row>
    <row r="54" spans="1:7" x14ac:dyDescent="0.25">
      <c r="A54" s="140">
        <v>45261</v>
      </c>
      <c r="B54" s="116">
        <v>0.17449999999999999</v>
      </c>
      <c r="C54" s="116">
        <v>0.1772</v>
      </c>
      <c r="D54" s="116">
        <v>0.1799</v>
      </c>
      <c r="E54" s="116">
        <v>0.1827</v>
      </c>
      <c r="F54" s="116">
        <v>0.18540000000000001</v>
      </c>
      <c r="G54" s="117">
        <v>0.18809999999999999</v>
      </c>
    </row>
    <row r="55" spans="1:7" x14ac:dyDescent="0.25">
      <c r="A55" s="141">
        <v>45292</v>
      </c>
      <c r="B55" s="118">
        <v>0.17230000000000001</v>
      </c>
      <c r="C55" s="118">
        <v>0.17499999999999999</v>
      </c>
      <c r="D55" s="118">
        <v>0.17780000000000001</v>
      </c>
      <c r="E55" s="118">
        <v>0.18049999999999999</v>
      </c>
      <c r="F55" s="118">
        <v>0.1832</v>
      </c>
      <c r="G55" s="118">
        <v>0.18590000000000001</v>
      </c>
    </row>
    <row r="56" spans="1:7" x14ac:dyDescent="0.25">
      <c r="A56" s="140">
        <v>45323</v>
      </c>
      <c r="B56" s="134">
        <v>0.17230000000000001</v>
      </c>
      <c r="C56" s="135">
        <v>0.17499999999999999</v>
      </c>
      <c r="D56" s="135">
        <v>0.17780000000000001</v>
      </c>
      <c r="E56" s="135">
        <v>0.18049999999999999</v>
      </c>
      <c r="F56" s="135">
        <v>0.1832</v>
      </c>
      <c r="G56" s="135">
        <v>0.18590000000000001</v>
      </c>
    </row>
    <row r="57" spans="1:7" x14ac:dyDescent="0.25">
      <c r="A57" s="141">
        <v>45352</v>
      </c>
      <c r="B57" s="118">
        <v>0.17230000000000001</v>
      </c>
      <c r="C57" s="118">
        <v>0.17499999999999999</v>
      </c>
      <c r="D57" s="118">
        <v>0.17780000000000001</v>
      </c>
      <c r="E57" s="118">
        <v>0.18049999999999999</v>
      </c>
      <c r="F57" s="118">
        <v>0.1832</v>
      </c>
      <c r="G57" s="118">
        <v>0.18590000000000001</v>
      </c>
    </row>
    <row r="58" spans="1:7" x14ac:dyDescent="0.25">
      <c r="A58" s="140">
        <v>45383</v>
      </c>
      <c r="B58" s="134">
        <v>0.17230000000000001</v>
      </c>
      <c r="C58" s="134">
        <v>0.17499999999999999</v>
      </c>
      <c r="D58" s="134">
        <v>0.1777</v>
      </c>
      <c r="E58" s="134">
        <v>0.18049999999999999</v>
      </c>
      <c r="F58" s="134">
        <v>0.1832</v>
      </c>
      <c r="G58" s="134">
        <v>0.18590000000000001</v>
      </c>
    </row>
    <row r="59" spans="1:7" x14ac:dyDescent="0.25">
      <c r="A59" s="141">
        <v>45413</v>
      </c>
      <c r="B59" s="136">
        <v>0.16889999999999999</v>
      </c>
      <c r="C59" s="136">
        <v>0.17150000000000001</v>
      </c>
      <c r="D59" s="136">
        <v>0.17419999999999999</v>
      </c>
      <c r="E59" s="136">
        <v>0.17680000000000001</v>
      </c>
      <c r="F59" s="136">
        <v>0.17949999999999999</v>
      </c>
      <c r="G59" s="136">
        <v>0.18210000000000001</v>
      </c>
    </row>
    <row r="60" spans="1:7" x14ac:dyDescent="0.25">
      <c r="A60" s="140">
        <v>45444</v>
      </c>
      <c r="B60" s="134">
        <v>0.1673</v>
      </c>
      <c r="C60" s="134">
        <v>0.17</v>
      </c>
      <c r="D60" s="134">
        <v>0.1726</v>
      </c>
      <c r="E60" s="134">
        <v>0.17519999999999999</v>
      </c>
      <c r="F60" s="134">
        <v>0.1779</v>
      </c>
      <c r="G60" s="134">
        <v>0.18049999999999999</v>
      </c>
    </row>
    <row r="61" spans="1:7" x14ac:dyDescent="0.25">
      <c r="A61" s="141">
        <v>45474</v>
      </c>
      <c r="B61" s="136">
        <v>0.1595</v>
      </c>
      <c r="C61" s="136">
        <v>0.16200000000000001</v>
      </c>
      <c r="D61" s="136">
        <v>0.16450000000000001</v>
      </c>
      <c r="E61" s="136">
        <v>0.16700000000000001</v>
      </c>
      <c r="F61" s="136">
        <v>0.16950000000000001</v>
      </c>
      <c r="G61" s="136">
        <v>0.17199999999999999</v>
      </c>
    </row>
    <row r="62" spans="1:7" x14ac:dyDescent="0.25">
      <c r="A62" s="140">
        <v>45505</v>
      </c>
      <c r="B62" s="134">
        <v>0.15329999999999999</v>
      </c>
      <c r="C62" s="134">
        <v>0.15570000000000001</v>
      </c>
      <c r="D62" s="134">
        <v>0.15809999999999999</v>
      </c>
      <c r="E62" s="134">
        <v>0.1605</v>
      </c>
      <c r="F62" s="134">
        <v>0.16289999999999999</v>
      </c>
      <c r="G62" s="134">
        <v>0.1653</v>
      </c>
    </row>
    <row r="63" spans="1:7" x14ac:dyDescent="0.25">
      <c r="A63" s="141">
        <v>45536</v>
      </c>
      <c r="B63" s="136">
        <v>0.1431</v>
      </c>
      <c r="C63" s="136">
        <v>0.14530000000000001</v>
      </c>
      <c r="D63" s="136">
        <v>0.14760000000000001</v>
      </c>
      <c r="E63" s="136">
        <v>0.14979999999999999</v>
      </c>
      <c r="F63" s="136">
        <v>0.15210000000000001</v>
      </c>
      <c r="G63" s="136">
        <v>0.15429999999999999</v>
      </c>
    </row>
    <row r="64" spans="1:7" x14ac:dyDescent="0.25">
      <c r="A64" s="140">
        <v>45566</v>
      </c>
      <c r="B64" s="137">
        <v>0.128</v>
      </c>
      <c r="C64" s="137">
        <v>0.13</v>
      </c>
      <c r="D64" s="137">
        <v>0.13200000000000001</v>
      </c>
      <c r="E64" s="137">
        <v>0.13400000000000001</v>
      </c>
      <c r="F64" s="137">
        <v>0.1361</v>
      </c>
      <c r="G64" s="137">
        <v>0.1381</v>
      </c>
    </row>
    <row r="65" spans="1:7" x14ac:dyDescent="0.25">
      <c r="A65" s="141">
        <v>45597</v>
      </c>
      <c r="B65" s="136">
        <v>0.10830000000000001</v>
      </c>
      <c r="C65" s="136">
        <v>0.11</v>
      </c>
      <c r="D65" s="136">
        <v>0.11169999999999999</v>
      </c>
      <c r="E65" s="136">
        <v>0.1134</v>
      </c>
      <c r="F65" s="136">
        <v>0.11509999999999999</v>
      </c>
      <c r="G65" s="136">
        <v>0.1168</v>
      </c>
    </row>
    <row r="66" spans="1:7" x14ac:dyDescent="0.25">
      <c r="A66" s="140">
        <v>45627</v>
      </c>
      <c r="B66" s="137">
        <v>9.98E-2</v>
      </c>
      <c r="C66" s="137">
        <v>0.1014</v>
      </c>
      <c r="D66" s="137">
        <v>0.10300000000000001</v>
      </c>
      <c r="E66" s="137">
        <v>0.1045</v>
      </c>
      <c r="F66" s="137">
        <v>0.1061</v>
      </c>
      <c r="G66" s="137">
        <v>0.10769999999999999</v>
      </c>
    </row>
    <row r="67" spans="1:7" s="139" customFormat="1" x14ac:dyDescent="0.25">
      <c r="A67" s="144">
        <v>45658</v>
      </c>
      <c r="B67" s="138">
        <v>9.8500000000000004E-2</v>
      </c>
      <c r="C67" s="138">
        <v>0.1</v>
      </c>
      <c r="D67" s="138">
        <v>0.1016</v>
      </c>
      <c r="E67" s="138">
        <v>0.1031</v>
      </c>
      <c r="F67" s="138">
        <v>0.1047</v>
      </c>
      <c r="G67" s="138">
        <v>0.1062</v>
      </c>
    </row>
    <row r="68" spans="1:7" x14ac:dyDescent="0.25">
      <c r="A68" s="140">
        <v>45689</v>
      </c>
      <c r="B68" s="137">
        <v>9.2300000000000007E-2</v>
      </c>
      <c r="C68" s="137">
        <v>9.3699999999999992E-2</v>
      </c>
      <c r="D68" s="137">
        <v>9.5199999999999993E-2</v>
      </c>
      <c r="E68" s="137">
        <v>9.6600000000000005E-2</v>
      </c>
      <c r="F68" s="137">
        <v>9.8100000000000007E-2</v>
      </c>
      <c r="G68" s="137">
        <v>9.9499999999999991E-2</v>
      </c>
    </row>
    <row r="69" spans="1:7" s="139" customFormat="1" x14ac:dyDescent="0.25">
      <c r="A69" s="144">
        <v>45717</v>
      </c>
      <c r="B69" s="138">
        <v>8.8800000000000004E-2</v>
      </c>
      <c r="C69" s="138">
        <v>9.01E-2</v>
      </c>
      <c r="D69" s="138">
        <v>9.1499999999999998E-2</v>
      </c>
      <c r="E69" s="138">
        <v>9.2899999999999996E-2</v>
      </c>
      <c r="F69" s="138">
        <v>9.4299999999999995E-2</v>
      </c>
      <c r="G69" s="138">
        <v>9.5700000000000007E-2</v>
      </c>
    </row>
    <row r="70" spans="1:7" x14ac:dyDescent="0.25">
      <c r="A70" s="140">
        <v>45748</v>
      </c>
      <c r="B70" s="137">
        <v>8.3699999999999997E-2</v>
      </c>
      <c r="C70" s="137">
        <v>8.5000000000000006E-2</v>
      </c>
      <c r="D70" s="137">
        <v>8.6300000000000002E-2</v>
      </c>
      <c r="E70" s="137">
        <v>8.7599999999999997E-2</v>
      </c>
      <c r="F70" s="137">
        <v>8.900000000000001E-2</v>
      </c>
      <c r="G70" s="137">
        <v>9.0299999999999991E-2</v>
      </c>
    </row>
    <row r="71" spans="1:7" s="139" customFormat="1" x14ac:dyDescent="0.25">
      <c r="A71" s="144">
        <v>45778</v>
      </c>
      <c r="B71" s="138">
        <v>8.4699999999999998E-2</v>
      </c>
      <c r="C71" s="138">
        <v>8.5999999999999993E-2</v>
      </c>
      <c r="D71" s="138">
        <v>8.7400000000000005E-2</v>
      </c>
      <c r="E71" s="138">
        <v>8.8699999999999987E-2</v>
      </c>
      <c r="F71" s="138">
        <v>9.01E-2</v>
      </c>
      <c r="G71" s="138">
        <v>9.1400000000000009E-2</v>
      </c>
    </row>
    <row r="72" spans="1:7" x14ac:dyDescent="0.25">
      <c r="A72" s="144">
        <v>45809</v>
      </c>
      <c r="B72" s="138">
        <v>8.4699999999999998E-2</v>
      </c>
      <c r="C72" s="138">
        <v>8.5999999999999993E-2</v>
      </c>
      <c r="D72" s="138">
        <v>8.7400000000000005E-2</v>
      </c>
      <c r="E72" s="138">
        <v>8.8699999999999987E-2</v>
      </c>
      <c r="F72" s="138">
        <v>9.01E-2</v>
      </c>
      <c r="G72" s="138">
        <v>9.1400000000000009E-2</v>
      </c>
    </row>
    <row r="73" spans="1:7" x14ac:dyDescent="0.25">
      <c r="A73" s="144">
        <v>45839</v>
      </c>
      <c r="B73" s="138">
        <v>8.4699999999999998E-2</v>
      </c>
      <c r="C73" s="138">
        <v>8.5999999999999993E-2</v>
      </c>
      <c r="D73" s="138">
        <v>8.7400000000000005E-2</v>
      </c>
      <c r="E73" s="138">
        <v>8.8699999999999987E-2</v>
      </c>
      <c r="F73" s="138">
        <v>9.01E-2</v>
      </c>
      <c r="G73" s="138">
        <v>9.1400000000000009E-2</v>
      </c>
    </row>
    <row r="74" spans="1:7" x14ac:dyDescent="0.25">
      <c r="A74" s="144">
        <v>45870</v>
      </c>
      <c r="B74" s="138">
        <v>8.4699999999999998E-2</v>
      </c>
      <c r="C74" s="138">
        <v>8.5999999999999993E-2</v>
      </c>
      <c r="D74" s="138">
        <v>8.7400000000000005E-2</v>
      </c>
      <c r="E74" s="138">
        <v>8.8699999999999987E-2</v>
      </c>
      <c r="F74" s="138">
        <v>9.01E-2</v>
      </c>
      <c r="G74" s="138">
        <v>9.1400000000000009E-2</v>
      </c>
    </row>
    <row r="75" spans="1:7" x14ac:dyDescent="0.25">
      <c r="A75" s="148">
        <v>45901</v>
      </c>
      <c r="B75" s="138">
        <v>8.4699999999999998E-2</v>
      </c>
      <c r="C75" s="138">
        <v>8.5999999999999993E-2</v>
      </c>
      <c r="D75" s="138">
        <v>8.7400000000000005E-2</v>
      </c>
      <c r="E75" s="138">
        <v>8.8699999999999987E-2</v>
      </c>
      <c r="F75" s="138">
        <v>9.01E-2</v>
      </c>
      <c r="G75" s="138">
        <v>9.1400000000000009E-2</v>
      </c>
    </row>
    <row r="76" spans="1:7" x14ac:dyDescent="0.25">
      <c r="A76" s="148">
        <v>45931</v>
      </c>
      <c r="B76" s="149">
        <v>8.4699999999999998E-2</v>
      </c>
      <c r="C76" s="149">
        <v>8.5999999999999993E-2</v>
      </c>
      <c r="D76" s="149">
        <v>8.7400000000000005E-2</v>
      </c>
      <c r="E76" s="149">
        <v>8.8700000000000001E-2</v>
      </c>
      <c r="F76" s="149">
        <v>9.01E-2</v>
      </c>
      <c r="G76" s="149">
        <v>9.1399999999999995E-2</v>
      </c>
    </row>
    <row r="77" spans="1:7" x14ac:dyDescent="0.25">
      <c r="A77" s="144">
        <v>45962</v>
      </c>
      <c r="B77" s="149">
        <v>8.4699999999999998E-2</v>
      </c>
      <c r="C77" s="149">
        <v>8.5999999999999993E-2</v>
      </c>
      <c r="D77" s="149">
        <v>8.7400000000000005E-2</v>
      </c>
      <c r="E77" s="149">
        <v>8.8700000000000001E-2</v>
      </c>
      <c r="F77" s="149">
        <v>9.01E-2</v>
      </c>
      <c r="G77" s="149">
        <v>9.1399999999999995E-2</v>
      </c>
    </row>
    <row r="78" spans="1:7" x14ac:dyDescent="0.25">
      <c r="A78" s="148">
        <v>45992</v>
      </c>
      <c r="B78" s="150">
        <v>8.2699999999999996E-2</v>
      </c>
      <c r="C78" s="150">
        <v>8.4000000000000005E-2</v>
      </c>
      <c r="D78" s="150">
        <v>8.5300000000000001E-2</v>
      </c>
      <c r="E78" s="150">
        <v>8.6699999999999999E-2</v>
      </c>
      <c r="F78" s="150">
        <v>8.7999999999999995E-2</v>
      </c>
      <c r="G78" s="150">
        <v>8.9300000000000004E-2</v>
      </c>
    </row>
    <row r="79" spans="1:7" x14ac:dyDescent="0.25">
      <c r="A79" s="151">
        <v>46023</v>
      </c>
      <c r="B79" s="150">
        <v>8.1199999999999994E-2</v>
      </c>
      <c r="C79" s="150">
        <v>8.2500000000000004E-2</v>
      </c>
      <c r="D79" s="150">
        <v>8.3799999999999999E-2</v>
      </c>
      <c r="E79" s="150">
        <v>8.5099999999999995E-2</v>
      </c>
      <c r="F79" s="150">
        <v>8.6400000000000005E-2</v>
      </c>
      <c r="G79" s="150">
        <v>8.77E-2</v>
      </c>
    </row>
    <row r="80" spans="1:7" x14ac:dyDescent="0.25">
      <c r="A80" s="151">
        <v>46079</v>
      </c>
      <c r="B80" s="150">
        <v>8.1199999999999994E-2</v>
      </c>
      <c r="C80" s="150">
        <v>8.2500000000000004E-2</v>
      </c>
      <c r="D80" s="150">
        <v>8.3799999999999999E-2</v>
      </c>
      <c r="E80" s="150">
        <v>8.5099999999999995E-2</v>
      </c>
      <c r="F80" s="150">
        <v>8.6400000000000005E-2</v>
      </c>
      <c r="G80" s="150">
        <v>8.77E-2</v>
      </c>
    </row>
  </sheetData>
  <sheetProtection algorithmName="SHA-512" hashValue="i/ynb9yDSuMUX7ot2f6XOdojQYpzj0HLWmGh2E3W758jBYWTExWVXmgYFgFnzDi8vnQMbt9Yj2fU655nQvoz2w==" saltValue="jEU1+OLYhJHoRiYwQCsRHw==" spinCount="100000" sheet="1" objects="1" scenarios="1"/>
  <phoneticPr fontId="9" type="noConversion"/>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A2" sqref="A2"/>
    </sheetView>
  </sheetViews>
  <sheetFormatPr defaultRowHeight="15" x14ac:dyDescent="0.25"/>
  <cols>
    <col min="1" max="1" width="9.140625" style="17"/>
  </cols>
  <sheetData>
    <row r="1" spans="1:2" x14ac:dyDescent="0.25">
      <c r="A1" s="17" t="s">
        <v>113</v>
      </c>
      <c r="B1" t="s">
        <v>114</v>
      </c>
    </row>
    <row r="2" spans="1:2" x14ac:dyDescent="0.25">
      <c r="A2" s="147" t="s">
        <v>110</v>
      </c>
      <c r="B2" t="s">
        <v>111</v>
      </c>
    </row>
    <row r="3" spans="1:2" x14ac:dyDescent="0.25">
      <c r="A3" s="17">
        <v>1.1000000000000001</v>
      </c>
      <c r="B3"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Input</vt:lpstr>
      <vt:lpstr>Calculation sheet</vt:lpstr>
      <vt:lpstr>Application</vt:lpstr>
      <vt:lpstr>Rates</vt:lpstr>
      <vt:lpstr>Version ref</vt:lpstr>
      <vt:lpstr>Application!Print_Area</vt:lpstr>
      <vt:lpstr>Print2</vt:lpstr>
      <vt:lpstr>years_c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 Habib</dc:creator>
  <cp:lastModifiedBy>Muhammad Imran Umer</cp:lastModifiedBy>
  <cp:lastPrinted>2022-02-16T06:28:28Z</cp:lastPrinted>
  <dcterms:created xsi:type="dcterms:W3CDTF">2021-11-23T07:47:18Z</dcterms:created>
  <dcterms:modified xsi:type="dcterms:W3CDTF">2026-03-09T04:24:05Z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ew0KICAiT1MiOiAiV2luZG93cyIsDQogICJkb2NJRCI6ICIwYmQ4ZTk2NC0xYWE0LTRmZTEtOWZhNi0xMDg4ZjZkOGM5Y2MiLA0KICAiZG9jU3RhdGUiOiAie30iLA0KICAibGluZUlkIjogImMxN2FlZDNiLWRlNDUtNDg3NC1iZDE2LTk5NGZjZDE1Y2EwYyIsDQog</vt:lpwstr>
  </property>
  <property fmtid="{D5CDD505-2E9C-101B-9397-08002B2CF9AE}" pid="3" name="GVData0">
    <vt:lpwstr>ICJwYXJlbnRMaW5lSWRzIjogIltcdTAwMjIxOGZmZjc2ZS0yYmEzLTQyYWQtYWE0YS00NGZhMmY3NDBjYmNcdTAwMjIsXHUwMDIyNTgwN2RkZGItNGU0My00NTgyLWIyM2QtYWVkODQ0NzJiOWM1XHUwMDIyLFx1MDAyMjQ1NDMyY2ZiLTEyZWItNDI4Yy04N2EzLTU1</vt:lpwstr>
  </property>
  <property fmtid="{D5CDD505-2E9C-101B-9397-08002B2CF9AE}" pid="4" name="ClassificationTagSetId">
    <vt:lpwstr>e16409a7-1700-4153-9090-3955bc2f0ae8</vt:lpwstr>
  </property>
  <property fmtid="{D5CDD505-2E9C-101B-9397-08002B2CF9AE}" pid="5" name="ComplianceTagSetId">
    <vt:lpwstr>f14fc1f1-8950-40d5-8a29-45909da947d6</vt:lpwstr>
  </property>
  <property fmtid="{D5CDD505-2E9C-101B-9397-08002B2CF9AE}" pid="6" name="FileId">
    <vt:lpwstr>0bd8e964-1aa4-4fe1-9fa6-1088f6d8c9cc</vt:lpwstr>
  </property>
  <property fmtid="{D5CDD505-2E9C-101B-9397-08002B2CF9AE}" pid="7" name="UserId">
    <vt:lpwstr>Syeda Manahal Fayyaz</vt:lpwstr>
  </property>
  <property fmtid="{D5CDD505-2E9C-101B-9397-08002B2CF9AE}" pid="8" name="TagDateTime">
    <vt:lpwstr>2025-04-08T11:17:40Z</vt:lpwstr>
  </property>
  <property fmtid="{D5CDD505-2E9C-101B-9397-08002B2CF9AE}" pid="9" name="GVData1">
    <vt:lpwstr>YWMxNTJlNTM3Ylx1MDAyMixcdTAwMjIwMWZhNTM3OC00MDViLTQwYWQtOWExNS1hNWFlOTE4MzQwMjNcdTAwMjJdIg0KfQ==</vt:lpwstr>
  </property>
  <property fmtid="{D5CDD505-2E9C-101B-9397-08002B2CF9AE}" pid="10" name="GVData2">
    <vt:lpwstr>(end)</vt:lpwstr>
  </property>
</Properties>
</file>